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MAY  1943" sheetId="1" r:id="rId1"/>
    <sheet name="PRE MAY 1943" sheetId="2" r:id="rId2"/>
  </sheets>
  <definedNames/>
  <calcPr fullCalcOnLoad="1"/>
</workbook>
</file>

<file path=xl/sharedStrings.xml><?xml version="1.0" encoding="utf-8"?>
<sst xmlns="http://schemas.openxmlformats.org/spreadsheetml/2006/main" count="396" uniqueCount="122">
  <si>
    <t>N</t>
  </si>
  <si>
    <t>DEG</t>
  </si>
  <si>
    <t>MIN</t>
  </si>
  <si>
    <t>SEC</t>
  </si>
  <si>
    <t>b</t>
  </si>
  <si>
    <t>O</t>
  </si>
  <si>
    <t>S</t>
  </si>
  <si>
    <t>A</t>
  </si>
  <si>
    <t>e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</si>
  <si>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</si>
  <si>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</si>
  <si>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</si>
  <si>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</si>
  <si>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</si>
  <si>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</si>
  <si>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</si>
  <si>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</si>
  <si>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</si>
  <si>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</si>
  <si>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</si>
  <si>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U</t>
  </si>
  <si>
    <t>P</t>
  </si>
  <si>
    <t>Q</t>
  </si>
  <si>
    <t>R</t>
  </si>
  <si>
    <t>T</t>
  </si>
  <si>
    <t>d</t>
  </si>
  <si>
    <t>a</t>
  </si>
  <si>
    <t>g</t>
  </si>
  <si>
    <t>c</t>
  </si>
  <si>
    <t>f</t>
  </si>
  <si>
    <t>h</t>
  </si>
  <si>
    <t>&lt;&lt;&lt; click</t>
  </si>
  <si>
    <t>W</t>
  </si>
  <si>
    <t>i</t>
  </si>
  <si>
    <t>Mitteltrapez</t>
  </si>
  <si>
    <t>SO</t>
  </si>
  <si>
    <t>SW</t>
  </si>
  <si>
    <t>Jagdtrapez</t>
  </si>
  <si>
    <t xml:space="preserve">  = 0 vs 1 O/W </t>
  </si>
  <si>
    <t>DIR</t>
  </si>
  <si>
    <t>LATITUDE</t>
  </si>
  <si>
    <t>LONGITUDE</t>
  </si>
  <si>
    <t>Kleintrapez</t>
  </si>
  <si>
    <t>Meldetrapez</t>
  </si>
  <si>
    <t>Arbeitstrapez</t>
  </si>
  <si>
    <t>ENTER</t>
  </si>
  <si>
    <t>ZZG</t>
  </si>
  <si>
    <t>Grosstrapez</t>
  </si>
  <si>
    <t>X</t>
  </si>
  <si>
    <t>Y</t>
  </si>
  <si>
    <t>LATSEC GT</t>
  </si>
  <si>
    <t>LATSEC MT</t>
  </si>
  <si>
    <t>LATSEC KT</t>
  </si>
  <si>
    <t>LATSEC MeldeT</t>
  </si>
  <si>
    <t>LATSEC AT</t>
  </si>
  <si>
    <t>LATSEC SUMME</t>
  </si>
  <si>
    <t>LONSEC GT</t>
  </si>
  <si>
    <t>LONSEC MT</t>
  </si>
  <si>
    <t>LONSEC KT</t>
  </si>
  <si>
    <t>LONSEC MeldeT</t>
  </si>
  <si>
    <t>LONSEC AT</t>
  </si>
  <si>
    <t>LONSEC SUMME</t>
  </si>
  <si>
    <t>100*X + Y</t>
  </si>
  <si>
    <t>LATSEC GT+MT</t>
  </si>
  <si>
    <t>LON</t>
  </si>
  <si>
    <t>Trapez Dimensions (southern edge)</t>
  </si>
  <si>
    <t>Jägermeldenetz</t>
  </si>
  <si>
    <t>Width x Height (Nautical Miles)</t>
  </si>
  <si>
    <t>Width x Height (Metric)</t>
  </si>
  <si>
    <t>RESULT</t>
  </si>
  <si>
    <t>LAT</t>
  </si>
  <si>
    <t>LATSEC</t>
  </si>
  <si>
    <t>LONSEC</t>
  </si>
  <si>
    <t>ZZG LON</t>
  </si>
  <si>
    <t>ZZG LAT</t>
  </si>
  <si>
    <t>ZZG  LON</t>
  </si>
  <si>
    <t>ZZG  LAT</t>
  </si>
  <si>
    <t>MT</t>
  </si>
  <si>
    <t>KT</t>
  </si>
  <si>
    <t>AT</t>
  </si>
  <si>
    <t>Ost</t>
  </si>
  <si>
    <t>West</t>
  </si>
  <si>
    <t>East</t>
  </si>
  <si>
    <t>Ost/West</t>
  </si>
  <si>
    <t>Nord</t>
  </si>
  <si>
    <t>LATMINSEC</t>
  </si>
  <si>
    <t>LONMINSEC</t>
  </si>
  <si>
    <t>rest LON KT-AT</t>
  </si>
  <si>
    <t>rest LON MeldeT-AT</t>
  </si>
  <si>
    <t>rest LON AT</t>
  </si>
  <si>
    <t>LAT-LON Converter</t>
  </si>
  <si>
    <t>GNMV</t>
  </si>
  <si>
    <t>GT LAT</t>
  </si>
  <si>
    <t>GT LON</t>
  </si>
  <si>
    <t>LATSEC MT-AT</t>
  </si>
  <si>
    <t>LONSEC MT-AT</t>
  </si>
  <si>
    <t>JMN</t>
  </si>
  <si>
    <t>LATSEC KT-AT</t>
  </si>
  <si>
    <t>LONSEC KT-AT</t>
  </si>
  <si>
    <t>LATSEC MeT-AT</t>
  </si>
  <si>
    <t>LONSEC MeT-AT</t>
  </si>
  <si>
    <t>lo</t>
  </si>
  <si>
    <t>MeT</t>
  </si>
  <si>
    <t>ro</t>
  </si>
  <si>
    <t>lu</t>
  </si>
  <si>
    <t>ru</t>
  </si>
  <si>
    <t>rest LAT KT-AT</t>
  </si>
  <si>
    <t>rest LAT MeldeT-AT</t>
  </si>
  <si>
    <t>rest LAT AT</t>
  </si>
  <si>
    <t>Sued</t>
  </si>
  <si>
    <t>-</t>
  </si>
  <si>
    <t>East / West</t>
  </si>
  <si>
    <t>Trapez Dimensions</t>
  </si>
  <si>
    <t>&lt; CLICK</t>
  </si>
  <si>
    <t>GT      LON</t>
  </si>
  <si>
    <t>GT     LAT</t>
  </si>
  <si>
    <t>TRAPEZ</t>
  </si>
  <si>
    <t>Position to Grid</t>
  </si>
  <si>
    <t>JT</t>
  </si>
  <si>
    <t>E / W</t>
  </si>
  <si>
    <t>GT       LAT</t>
  </si>
  <si>
    <t>COPY AND PASTE &gt;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</si>
</sst>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"/>
    <numFmt numFmtId="174" formatCode="0.000"/>
    <numFmt numFmtId="175" formatCode="0.0000"/>
    <numFmt numFmtId="176" formatCode="00000"/>
    <numFmt numFmtId="177" formatCode="0.00000000"/>
    <numFmt numFmtId="178" formatCode="0.000000000"/>
  </numFmts>
  <fonts count="32">
    <font>
      <sz val="10"/>
      <name val="Arial"/>
      <family val="0"/>
    </font>
    <font>
      <b/>
      <sz val="2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b/>
      <sz val="16"/>
      <color indexed="40"/>
      <name val="Arial"/>
      <family val="2"/>
    </font>
    <font>
      <sz val="8"/>
      <name val="Tahoma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57"/>
      <name val="Arial"/>
      <family val="2"/>
    </font>
    <font>
      <b/>
      <sz val="11"/>
      <color indexed="5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1"/>
      <color indexed="47"/>
      <name val="Arial"/>
      <family val="2"/>
    </font>
    <font>
      <b/>
      <u val="single"/>
      <sz val="11"/>
      <color indexed="18"/>
      <name val="Arial"/>
      <family val="2"/>
    </font>
    <font>
      <b/>
      <sz val="11"/>
      <color indexed="55"/>
      <name val="Arial"/>
      <family val="2"/>
    </font>
    <font>
      <b/>
      <sz val="11"/>
      <color indexed="23"/>
      <name val="Arial"/>
      <family val="2"/>
    </font>
    <font>
      <b/>
      <sz val="11"/>
      <color indexed="18"/>
      <name val="Arial"/>
      <family val="2"/>
    </font>
    <font>
      <b/>
      <u val="single"/>
      <sz val="11"/>
      <color indexed="10"/>
      <name val="Arial"/>
      <family val="2"/>
    </font>
    <font>
      <b/>
      <sz val="19"/>
      <color indexed="10"/>
      <name val="Arial"/>
      <family val="2"/>
    </font>
    <font>
      <b/>
      <sz val="13"/>
      <color indexed="13"/>
      <name val="Arial"/>
      <family val="2"/>
    </font>
    <font>
      <b/>
      <sz val="18"/>
      <color indexed="13"/>
      <name val="Arial"/>
      <family val="2"/>
    </font>
    <font>
      <b/>
      <u val="single"/>
      <sz val="18"/>
      <color indexed="13"/>
      <name val="Arial"/>
      <family val="2"/>
    </font>
    <font>
      <b/>
      <sz val="8"/>
      <color indexed="9"/>
      <name val="Arial"/>
      <family val="2"/>
    </font>
    <font>
      <b/>
      <u val="single"/>
      <sz val="20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8">
    <border>
      <left/>
      <right/>
      <top/>
      <bottom/>
      <diagonal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/>
      <right style="thick"/>
      <top style="thick"/>
      <bottom style="thick"/>
    </border>
    <border>
      <left style="thick">
        <color indexed="40"/>
      </left>
      <right style="thick">
        <color indexed="40"/>
      </right>
      <top>
        <color indexed="63"/>
      </top>
      <bottom style="thick">
        <color indexed="4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ck">
        <color indexed="40"/>
      </left>
      <right style="thick">
        <color indexed="4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40"/>
      </left>
      <right style="thick">
        <color indexed="40"/>
      </right>
      <top style="thick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/>
      <bottom style="thick"/>
    </border>
    <border>
      <left style="thick">
        <color indexed="18"/>
      </left>
      <right>
        <color indexed="63"/>
      </right>
      <top style="thick"/>
      <bottom style="thick"/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18"/>
      </left>
      <right style="thick">
        <color indexed="18"/>
      </right>
      <top style="thick"/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40"/>
      </left>
      <right style="thick">
        <color indexed="40"/>
      </right>
      <top style="thick">
        <color indexed="18"/>
      </top>
      <bottom style="thick">
        <color indexed="40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40"/>
      </right>
      <top style="thick">
        <color indexed="18"/>
      </top>
      <bottom style="thick">
        <color indexed="40"/>
      </bottom>
    </border>
    <border>
      <left style="thick">
        <color indexed="18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40"/>
      </right>
      <top style="thick">
        <color indexed="4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 diagonalDown="1">
      <left>
        <color indexed="63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40"/>
      </left>
      <right style="thin">
        <color indexed="9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4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18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40"/>
      </left>
      <right style="thin">
        <color indexed="9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 style="thick">
        <color indexed="18"/>
      </top>
      <bottom style="thick">
        <color indexed="40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9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9"/>
      </bottom>
    </border>
    <border>
      <left>
        <color indexed="63"/>
      </left>
      <right style="thick">
        <color indexed="40"/>
      </right>
      <top style="thick">
        <color indexed="40"/>
      </top>
      <bottom style="thin">
        <color indexed="9"/>
      </bottom>
    </border>
    <border>
      <left style="thick">
        <color indexed="40"/>
      </left>
      <right style="thin">
        <color indexed="9"/>
      </right>
      <top style="thick">
        <color indexed="40"/>
      </top>
      <bottom style="thin">
        <color indexed="9"/>
      </bottom>
    </border>
    <border>
      <left style="thick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 style="medium">
        <color indexed="40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/>
      <bottom style="thick"/>
    </border>
    <border>
      <left>
        <color indexed="63"/>
      </left>
      <right style="thick">
        <color indexed="18"/>
      </right>
      <top style="thick"/>
      <bottom>
        <color indexed="63"/>
      </bottom>
    </border>
    <border>
      <left style="thick">
        <color indexed="40"/>
      </left>
      <right style="thick">
        <color indexed="18"/>
      </right>
      <top style="thick">
        <color indexed="18"/>
      </top>
      <bottom style="thick">
        <color indexed="40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10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2" fontId="12" fillId="5" borderId="5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74" fontId="15" fillId="0" borderId="0" xfId="0" applyNumberFormat="1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18" applyFont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>
      <alignment horizontal="center"/>
    </xf>
    <xf numFmtId="0" fontId="16" fillId="5" borderId="5" xfId="0" applyFont="1" applyFill="1" applyBorder="1" applyAlignment="1" applyProtection="1">
      <alignment horizontal="center" vertical="center"/>
      <protection hidden="1"/>
    </xf>
    <xf numFmtId="0" fontId="17" fillId="5" borderId="5" xfId="18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vertical="center" wrapText="1"/>
      <protection hidden="1"/>
    </xf>
    <xf numFmtId="0" fontId="19" fillId="0" borderId="5" xfId="18" applyNumberFormat="1" applyFont="1" applyBorder="1" applyAlignment="1" applyProtection="1">
      <alignment horizontal="center" vertical="center" wrapText="1"/>
      <protection hidden="1"/>
    </xf>
    <xf numFmtId="0" fontId="16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5" borderId="5" xfId="18" applyNumberFormat="1" applyFont="1" applyFill="1" applyBorder="1" applyAlignment="1" applyProtection="1">
      <alignment horizontal="center" vertical="center" wrapText="1"/>
      <protection hidden="1"/>
    </xf>
    <xf numFmtId="0" fontId="9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2" fontId="7" fillId="4" borderId="3" xfId="0" applyNumberFormat="1" applyFont="1" applyFill="1" applyBorder="1" applyAlignment="1" applyProtection="1">
      <alignment horizontal="center" vertical="center"/>
      <protection hidden="1"/>
    </xf>
    <xf numFmtId="0" fontId="25" fillId="5" borderId="5" xfId="18" applyFont="1" applyFill="1" applyBorder="1" applyAlignment="1" applyProtection="1">
      <alignment horizontal="center" vertical="center"/>
      <protection hidden="1"/>
    </xf>
    <xf numFmtId="1" fontId="12" fillId="5" borderId="5" xfId="0" applyNumberFormat="1" applyFont="1" applyFill="1" applyBorder="1" applyAlignment="1" applyProtection="1">
      <alignment horizontal="center" vertical="center"/>
      <protection hidden="1"/>
    </xf>
    <xf numFmtId="2" fontId="1" fillId="2" borderId="14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Border="1" applyAlignment="1">
      <alignment horizontal="center" vertical="center"/>
    </xf>
    <xf numFmtId="2" fontId="12" fillId="2" borderId="16" xfId="0" applyNumberFormat="1" applyFont="1" applyFill="1" applyBorder="1" applyAlignment="1" applyProtection="1">
      <alignment horizontal="center"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/>
      <protection hidden="1"/>
    </xf>
    <xf numFmtId="2" fontId="26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22" xfId="0" applyFont="1" applyFill="1" applyBorder="1" applyAlignment="1" applyProtection="1">
      <alignment horizontal="left" vertical="center"/>
      <protection hidden="1"/>
    </xf>
    <xf numFmtId="0" fontId="10" fillId="2" borderId="23" xfId="0" applyFont="1" applyFill="1" applyBorder="1" applyAlignment="1" applyProtection="1">
      <alignment horizontal="left" vertical="center"/>
      <protection hidden="1"/>
    </xf>
    <xf numFmtId="0" fontId="26" fillId="3" borderId="19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>
      <alignment horizontal="center" vertical="center" wrapText="1"/>
    </xf>
    <xf numFmtId="0" fontId="17" fillId="2" borderId="2" xfId="18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>
      <alignment horizontal="center" vertical="center"/>
    </xf>
    <xf numFmtId="0" fontId="13" fillId="2" borderId="25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27" xfId="18" applyFont="1" applyFill="1" applyBorder="1" applyAlignment="1" applyProtection="1">
      <alignment horizontal="center" vertical="center"/>
      <protection hidden="1"/>
    </xf>
    <xf numFmtId="0" fontId="1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9" xfId="0" applyNumberFormat="1" applyFont="1" applyFill="1" applyBorder="1" applyAlignment="1" applyProtection="1">
      <alignment horizontal="left" vertical="center" wrapText="1"/>
      <protection hidden="1"/>
    </xf>
    <xf numFmtId="0" fontId="10" fillId="2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2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31" xfId="0" applyNumberFormat="1" applyFont="1" applyFill="1" applyBorder="1" applyAlignment="1">
      <alignment horizontal="center" vertical="center" wrapText="1"/>
    </xf>
    <xf numFmtId="0" fontId="12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74" fontId="12" fillId="0" borderId="15" xfId="0" applyNumberFormat="1" applyFont="1" applyBorder="1" applyAlignment="1">
      <alignment horizontal="center" vertical="center"/>
    </xf>
    <xf numFmtId="174" fontId="12" fillId="5" borderId="15" xfId="0" applyNumberFormat="1" applyFont="1" applyFill="1" applyBorder="1" applyAlignment="1" applyProtection="1">
      <alignment horizontal="center" vertical="center"/>
      <protection hidden="1"/>
    </xf>
    <xf numFmtId="174" fontId="15" fillId="0" borderId="15" xfId="0" applyNumberFormat="1" applyFont="1" applyBorder="1" applyAlignment="1">
      <alignment horizontal="center" vertical="center"/>
    </xf>
    <xf numFmtId="174" fontId="12" fillId="0" borderId="33" xfId="0" applyNumberFormat="1" applyFont="1" applyBorder="1" applyAlignment="1" applyProtection="1">
      <alignment horizontal="center" vertical="center"/>
      <protection hidden="1"/>
    </xf>
    <xf numFmtId="0" fontId="13" fillId="0" borderId="1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2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>
      <alignment horizontal="center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4" fillId="2" borderId="41" xfId="0" applyFont="1" applyFill="1" applyBorder="1" applyAlignment="1" applyProtection="1">
      <alignment horizontal="center" vertical="center"/>
      <protection hidden="1"/>
    </xf>
    <xf numFmtId="0" fontId="7" fillId="0" borderId="35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1" xfId="0" applyNumberFormat="1" applyFont="1" applyFill="1" applyBorder="1" applyAlignment="1" applyProtection="1">
      <alignment horizontal="left" vertical="center" wrapText="1"/>
      <protection hidden="1"/>
    </xf>
    <xf numFmtId="0" fontId="10" fillId="2" borderId="22" xfId="0" applyNumberFormat="1" applyFont="1" applyFill="1" applyBorder="1" applyAlignment="1" applyProtection="1">
      <alignment horizontal="left" vertical="center" wrapText="1"/>
      <protection hidden="1"/>
    </xf>
    <xf numFmtId="0" fontId="10" fillId="2" borderId="23" xfId="0" applyNumberFormat="1" applyFont="1" applyFill="1" applyBorder="1" applyAlignment="1" applyProtection="1">
      <alignment horizontal="left" vertical="center" wrapText="1"/>
      <protection hidden="1"/>
    </xf>
    <xf numFmtId="1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13" xfId="18" applyNumberFormat="1" applyFont="1" applyFill="1" applyBorder="1" applyAlignment="1" applyProtection="1">
      <alignment horizontal="center" vertical="center" wrapText="1"/>
      <protection hidden="1"/>
    </xf>
    <xf numFmtId="0" fontId="15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2" fontId="12" fillId="5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75" fontId="12" fillId="4" borderId="3" xfId="0" applyNumberFormat="1" applyFont="1" applyFill="1" applyBorder="1" applyAlignment="1" applyProtection="1">
      <alignment horizontal="center" vertical="center"/>
      <protection hidden="1"/>
    </xf>
    <xf numFmtId="175" fontId="7" fillId="4" borderId="3" xfId="0" applyNumberFormat="1" applyFont="1" applyFill="1" applyBorder="1" applyAlignment="1" applyProtection="1">
      <alignment horizontal="center" vertical="center"/>
      <protection hidden="1"/>
    </xf>
    <xf numFmtId="174" fontId="7" fillId="4" borderId="3" xfId="0" applyNumberFormat="1" applyFont="1" applyFill="1" applyBorder="1" applyAlignment="1" applyProtection="1">
      <alignment horizontal="center" vertical="center" wrapText="1"/>
      <protection hidden="1"/>
    </xf>
    <xf numFmtId="175" fontId="7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" xfId="0" applyNumberFormat="1" applyFont="1" applyFill="1" applyBorder="1" applyAlignment="1" applyProtection="1">
      <alignment horizontal="center" vertical="center"/>
      <protection hidden="1"/>
    </xf>
    <xf numFmtId="0" fontId="15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3" xfId="0" applyNumberFormat="1" applyFont="1" applyBorder="1" applyAlignment="1" applyProtection="1">
      <alignment horizontal="center" vertical="center" wrapText="1"/>
      <protection hidden="1"/>
    </xf>
    <xf numFmtId="0" fontId="12" fillId="0" borderId="13" xfId="0" applyNumberFormat="1" applyFont="1" applyBorder="1" applyAlignment="1" applyProtection="1">
      <alignment horizontal="center" vertical="center" wrapText="1"/>
      <protection hidden="1"/>
    </xf>
    <xf numFmtId="0" fontId="23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" xfId="0" applyNumberFormat="1" applyFont="1" applyBorder="1" applyAlignment="1" applyProtection="1">
      <alignment horizontal="center" vertical="center" wrapText="1"/>
      <protection hidden="1"/>
    </xf>
    <xf numFmtId="0" fontId="20" fillId="0" borderId="13" xfId="0" applyNumberFormat="1" applyFont="1" applyBorder="1" applyAlignment="1" applyProtection="1">
      <alignment horizontal="center" vertical="center" wrapText="1"/>
      <protection hidden="1"/>
    </xf>
    <xf numFmtId="0" fontId="20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34" xfId="0" applyNumberFormat="1" applyFont="1" applyBorder="1" applyAlignment="1" applyProtection="1">
      <alignment horizontal="center" vertical="center" wrapText="1"/>
      <protection hidden="1"/>
    </xf>
    <xf numFmtId="0" fontId="7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5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46" xfId="0" applyFont="1" applyFill="1" applyBorder="1" applyAlignment="1" applyProtection="1">
      <alignment horizontal="left" wrapText="1"/>
      <protection hidden="1"/>
    </xf>
    <xf numFmtId="0" fontId="7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9" fillId="6" borderId="0" xfId="0" applyNumberFormat="1" applyFont="1" applyFill="1" applyBorder="1" applyAlignment="1" applyProtection="1">
      <alignment horizontal="right" vertical="center" wrapText="1"/>
      <protection hidden="1"/>
    </xf>
    <xf numFmtId="0" fontId="9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 applyAlignment="1" applyProtection="1">
      <alignment horizontal="center" vertical="center" wrapText="1"/>
      <protection hidden="1"/>
    </xf>
    <xf numFmtId="0" fontId="13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1" fillId="2" borderId="22" xfId="0" applyNumberFormat="1" applyFont="1" applyFill="1" applyBorder="1" applyAlignment="1" applyProtection="1">
      <alignment horizontal="right" vertical="center" wrapText="1"/>
      <protection hidden="1"/>
    </xf>
    <xf numFmtId="0" fontId="1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left"/>
      <protection hidden="1"/>
    </xf>
    <xf numFmtId="0" fontId="7" fillId="6" borderId="49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 applyBorder="1" applyAlignment="1" applyProtection="1">
      <alignment horizontal="right" vertical="center" wrapText="1"/>
      <protection hidden="1"/>
    </xf>
    <xf numFmtId="0" fontId="7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0" applyNumberFormat="1" applyFont="1" applyBorder="1" applyAlignment="1" applyProtection="1">
      <alignment horizontal="center" vertical="center" wrapText="1"/>
      <protection hidden="1"/>
    </xf>
    <xf numFmtId="0" fontId="9" fillId="6" borderId="0" xfId="0" applyFont="1" applyFill="1" applyBorder="1" applyAlignment="1" applyProtection="1">
      <alignment horizontal="center" vertical="center" wrapText="1"/>
      <protection hidden="1"/>
    </xf>
    <xf numFmtId="0" fontId="15" fillId="0" borderId="35" xfId="0" applyNumberFormat="1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14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27" fillId="6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2" xfId="0" applyNumberFormat="1" applyFont="1" applyBorder="1" applyAlignment="1" applyProtection="1">
      <alignment horizontal="center" vertical="center" wrapText="1"/>
      <protection hidden="1"/>
    </xf>
    <xf numFmtId="0" fontId="5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8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7" fillId="5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3" fillId="5" borderId="36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NumberFormat="1" applyFont="1" applyBorder="1" applyAlignment="1" applyProtection="1">
      <alignment horizontal="center" vertical="center" wrapText="1"/>
      <protection hidden="1"/>
    </xf>
    <xf numFmtId="0" fontId="15" fillId="0" borderId="15" xfId="0" applyNumberFormat="1" applyFont="1" applyBorder="1" applyAlignment="1" applyProtection="1">
      <alignment horizontal="center" vertical="center" wrapText="1"/>
      <protection hidden="1"/>
    </xf>
    <xf numFmtId="0" fontId="15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55" xfId="0" applyNumberFormat="1" applyFont="1" applyBorder="1" applyAlignment="1" applyProtection="1">
      <alignment horizontal="center" vertical="center" wrapText="1"/>
      <protection hidden="1"/>
    </xf>
    <xf numFmtId="0" fontId="13" fillId="5" borderId="54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34" xfId="0" applyNumberFormat="1" applyFont="1" applyBorder="1" applyAlignment="1" applyProtection="1">
      <alignment horizontal="center" vertical="center"/>
      <protection hidden="1"/>
    </xf>
    <xf numFmtId="0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45" xfId="0" applyNumberFormat="1" applyFont="1" applyBorder="1" applyAlignment="1" applyProtection="1">
      <alignment horizontal="center" vertical="center" wrapText="1"/>
      <protection hidden="1"/>
    </xf>
    <xf numFmtId="0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2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24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2" xfId="0" applyNumberFormat="1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/>
      <protection hidden="1"/>
    </xf>
    <xf numFmtId="0" fontId="7" fillId="0" borderId="56" xfId="0" applyFont="1" applyBorder="1" applyAlignment="1" applyProtection="1">
      <alignment horizontal="center"/>
      <protection hidden="1"/>
    </xf>
    <xf numFmtId="0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/>
      <protection hidden="1"/>
    </xf>
    <xf numFmtId="0" fontId="7" fillId="2" borderId="0" xfId="0" applyNumberFormat="1" applyFont="1" applyFill="1" applyAlignment="1" applyProtection="1">
      <alignment horizontal="center" vertical="center" wrapText="1"/>
      <protection hidden="1"/>
    </xf>
    <xf numFmtId="0" fontId="8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24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2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22" fillId="2" borderId="2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22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59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6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Border="1" applyAlignment="1" applyProtection="1">
      <alignment horizontal="center" vertical="center" wrapText="1"/>
      <protection hidden="1"/>
    </xf>
    <xf numFmtId="0" fontId="18" fillId="0" borderId="17" xfId="0" applyNumberFormat="1" applyFont="1" applyBorder="1" applyAlignment="1" applyProtection="1">
      <alignment horizontal="center" vertical="center" wrapText="1"/>
      <protection hidden="1"/>
    </xf>
    <xf numFmtId="1" fontId="13" fillId="0" borderId="52" xfId="0" applyNumberFormat="1" applyFont="1" applyBorder="1" applyAlignment="1" applyProtection="1">
      <alignment horizontal="center" vertical="center" wrapText="1"/>
      <protection hidden="1"/>
    </xf>
    <xf numFmtId="0" fontId="1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1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1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6" borderId="0" xfId="0" applyFont="1" applyFill="1" applyAlignment="1" applyProtection="1">
      <alignment horizontal="center" vertical="center"/>
      <protection hidden="1"/>
    </xf>
    <xf numFmtId="174" fontId="12" fillId="6" borderId="0" xfId="0" applyNumberFormat="1" applyFont="1" applyFill="1" applyAlignment="1" applyProtection="1">
      <alignment horizontal="center" vertical="center"/>
      <protection hidden="1"/>
    </xf>
    <xf numFmtId="0" fontId="9" fillId="6" borderId="0" xfId="0" applyFont="1" applyFill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right" vertic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175" fontId="15" fillId="0" borderId="33" xfId="0" applyNumberFormat="1" applyFont="1" applyBorder="1" applyAlignment="1" applyProtection="1">
      <alignment horizontal="center" vertical="center"/>
      <protection hidden="1"/>
    </xf>
    <xf numFmtId="175" fontId="15" fillId="0" borderId="15" xfId="0" applyNumberFormat="1" applyFont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horizontal="center" vertical="center"/>
      <protection hidden="1"/>
    </xf>
    <xf numFmtId="0" fontId="7" fillId="6" borderId="61" xfId="0" applyFont="1" applyFill="1" applyBorder="1" applyAlignment="1" applyProtection="1">
      <alignment horizontal="center" vertical="center"/>
      <protection hidden="1"/>
    </xf>
    <xf numFmtId="0" fontId="26" fillId="2" borderId="1" xfId="0" applyNumberFormat="1" applyFont="1" applyFill="1" applyBorder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7" fillId="5" borderId="15" xfId="0" applyFont="1" applyFill="1" applyBorder="1" applyAlignment="1" applyProtection="1">
      <alignment horizontal="center"/>
      <protection hidden="1"/>
    </xf>
    <xf numFmtId="174" fontId="15" fillId="5" borderId="15" xfId="0" applyNumberFormat="1" applyFont="1" applyFill="1" applyBorder="1" applyAlignment="1" applyProtection="1">
      <alignment horizontal="center" vertical="center"/>
      <protection hidden="1"/>
    </xf>
    <xf numFmtId="0" fontId="13" fillId="5" borderId="15" xfId="0" applyFont="1" applyFill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175" fontId="1" fillId="2" borderId="1" xfId="0" applyNumberFormat="1" applyFont="1" applyFill="1" applyBorder="1" applyAlignment="1" applyProtection="1">
      <alignment horizontal="right" vertical="center"/>
      <protection hidden="1"/>
    </xf>
    <xf numFmtId="175" fontId="1" fillId="2" borderId="1" xfId="0" applyNumberFormat="1" applyFont="1" applyFill="1" applyBorder="1" applyAlignment="1" applyProtection="1">
      <alignment horizontal="center" vertical="center"/>
      <protection hidden="1"/>
    </xf>
    <xf numFmtId="0" fontId="7" fillId="6" borderId="62" xfId="0" applyFont="1" applyFill="1" applyBorder="1" applyAlignment="1" applyProtection="1">
      <alignment horizontal="center" vertical="center"/>
      <protection hidden="1"/>
    </xf>
    <xf numFmtId="175" fontId="12" fillId="0" borderId="15" xfId="0" applyNumberFormat="1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175" fontId="12" fillId="0" borderId="52" xfId="0" applyNumberFormat="1" applyFont="1" applyBorder="1" applyAlignment="1" applyProtection="1">
      <alignment horizontal="center" vertical="center"/>
      <protection hidden="1"/>
    </xf>
    <xf numFmtId="0" fontId="13" fillId="5" borderId="52" xfId="0" applyFont="1" applyFill="1" applyBorder="1" applyAlignment="1" applyProtection="1">
      <alignment horizontal="center" vertical="center"/>
      <protection hidden="1"/>
    </xf>
    <xf numFmtId="174" fontId="15" fillId="5" borderId="52" xfId="0" applyNumberFormat="1" applyFont="1" applyFill="1" applyBorder="1" applyAlignment="1" applyProtection="1">
      <alignment horizontal="center" vertical="center"/>
      <protection hidden="1"/>
    </xf>
    <xf numFmtId="174" fontId="15" fillId="0" borderId="56" xfId="0" applyNumberFormat="1" applyFont="1" applyBorder="1" applyAlignment="1" applyProtection="1">
      <alignment horizontal="center" vertical="center"/>
      <protection hidden="1"/>
    </xf>
    <xf numFmtId="0" fontId="13" fillId="5" borderId="15" xfId="0" applyFont="1" applyFill="1" applyBorder="1" applyAlignment="1" applyProtection="1">
      <alignment horizontal="center" vertical="center" wrapText="1"/>
      <protection hidden="1"/>
    </xf>
    <xf numFmtId="174" fontId="15" fillId="0" borderId="1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5" borderId="34" xfId="0" applyFont="1" applyFill="1" applyBorder="1" applyAlignment="1" applyProtection="1">
      <alignment horizontal="center" vertical="center"/>
      <protection hidden="1"/>
    </xf>
    <xf numFmtId="0" fontId="15" fillId="5" borderId="34" xfId="0" applyFont="1" applyFill="1" applyBorder="1" applyAlignment="1" applyProtection="1">
      <alignment horizontal="center" vertical="center"/>
      <protection hidden="1"/>
    </xf>
    <xf numFmtId="175" fontId="12" fillId="5" borderId="34" xfId="0" applyNumberFormat="1" applyFont="1" applyFill="1" applyBorder="1" applyAlignment="1" applyProtection="1">
      <alignment horizontal="center" vertical="center"/>
      <protection hidden="1"/>
    </xf>
    <xf numFmtId="174" fontId="15" fillId="0" borderId="0" xfId="0" applyNumberFormat="1" applyFont="1" applyAlignment="1" applyProtection="1">
      <alignment horizontal="center" vertical="center"/>
      <protection hidden="1"/>
    </xf>
    <xf numFmtId="175" fontId="15" fillId="0" borderId="0" xfId="0" applyNumberFormat="1" applyFont="1" applyAlignment="1" applyProtection="1">
      <alignment horizontal="center" vertical="center"/>
      <protection hidden="1"/>
    </xf>
    <xf numFmtId="172" fontId="13" fillId="0" borderId="0" xfId="0" applyNumberFormat="1" applyFont="1" applyAlignment="1" applyProtection="1">
      <alignment horizontal="center" vertical="center"/>
      <protection hidden="1"/>
    </xf>
    <xf numFmtId="175" fontId="13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12" fillId="4" borderId="3" xfId="0" applyFont="1" applyFill="1" applyBorder="1" applyAlignment="1" applyProtection="1">
      <alignment horizontal="left" vertical="center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3" fontId="7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" fillId="5" borderId="34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7" fillId="5" borderId="63" xfId="0" applyFont="1" applyFill="1" applyBorder="1" applyAlignment="1" applyProtection="1">
      <alignment horizontal="center" vertical="center"/>
      <protection hidden="1"/>
    </xf>
    <xf numFmtId="0" fontId="7" fillId="5" borderId="45" xfId="0" applyFont="1" applyFill="1" applyBorder="1" applyAlignment="1" applyProtection="1">
      <alignment horizontal="center" vertical="center"/>
      <protection hidden="1"/>
    </xf>
    <xf numFmtId="0" fontId="7" fillId="5" borderId="64" xfId="0" applyFont="1" applyFill="1" applyBorder="1" applyAlignment="1" applyProtection="1">
      <alignment horizontal="center" vertical="center"/>
      <protection hidden="1"/>
    </xf>
    <xf numFmtId="49" fontId="7" fillId="5" borderId="5" xfId="0" applyNumberFormat="1" applyFont="1" applyFill="1" applyBorder="1" applyAlignment="1" applyProtection="1">
      <alignment horizontal="center" vertical="center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 wrapText="1"/>
      <protection hidden="1"/>
    </xf>
    <xf numFmtId="0" fontId="15" fillId="5" borderId="5" xfId="0" applyFont="1" applyFill="1" applyBorder="1" applyAlignment="1" applyProtection="1">
      <alignment horizontal="center" vertical="center"/>
      <protection hidden="1"/>
    </xf>
    <xf numFmtId="0" fontId="13" fillId="5" borderId="5" xfId="0" applyFont="1" applyFill="1" applyBorder="1" applyAlignment="1" applyProtection="1">
      <alignment horizontal="center" vertical="center"/>
      <protection hidden="1"/>
    </xf>
    <xf numFmtId="0" fontId="12" fillId="5" borderId="13" xfId="0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4" fillId="2" borderId="65" xfId="0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/>
      <protection hidden="1"/>
    </xf>
    <xf numFmtId="2" fontId="10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24" fillId="3" borderId="28" xfId="0" applyNumberFormat="1" applyFont="1" applyFill="1" applyBorder="1" applyAlignment="1" applyProtection="1">
      <alignment horizontal="center" vertical="center"/>
      <protection hidden="1"/>
    </xf>
    <xf numFmtId="173" fontId="12" fillId="2" borderId="22" xfId="0" applyNumberFormat="1" applyFont="1" applyFill="1" applyBorder="1" applyAlignment="1" applyProtection="1">
      <alignment horizontal="center" vertical="center"/>
      <protection hidden="1"/>
    </xf>
    <xf numFmtId="0" fontId="13" fillId="2" borderId="53" xfId="0" applyFont="1" applyFill="1" applyBorder="1" applyAlignment="1" applyProtection="1">
      <alignment horizontal="center" vertical="center"/>
      <protection hidden="1"/>
    </xf>
    <xf numFmtId="0" fontId="13" fillId="2" borderId="67" xfId="0" applyFont="1" applyFill="1" applyBorder="1" applyAlignment="1" applyProtection="1">
      <alignment horizontal="center" vertical="center"/>
      <protection hidden="1"/>
    </xf>
    <xf numFmtId="0" fontId="13" fillId="2" borderId="68" xfId="0" applyFont="1" applyFill="1" applyBorder="1" applyAlignment="1" applyProtection="1">
      <alignment horizontal="center" vertical="center"/>
      <protection hidden="1"/>
    </xf>
    <xf numFmtId="0" fontId="24" fillId="3" borderId="69" xfId="0" applyFont="1" applyFill="1" applyBorder="1" applyAlignment="1" applyProtection="1">
      <alignment horizontal="center" vertical="center"/>
      <protection hidden="1"/>
    </xf>
    <xf numFmtId="0" fontId="12" fillId="2" borderId="70" xfId="0" applyNumberFormat="1" applyFont="1" applyFill="1" applyBorder="1" applyAlignment="1" applyProtection="1">
      <alignment horizontal="center" vertical="center"/>
      <protection hidden="1"/>
    </xf>
    <xf numFmtId="0" fontId="12" fillId="2" borderId="71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8" fillId="2" borderId="73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0" fontId="8" fillId="3" borderId="73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18" xfId="0" applyFont="1" applyFill="1" applyBorder="1" applyAlignment="1" applyProtection="1">
      <alignment horizontal="center" vertical="center" wrapText="1"/>
      <protection hidden="1"/>
    </xf>
    <xf numFmtId="0" fontId="24" fillId="3" borderId="6" xfId="0" applyFont="1" applyFill="1" applyBorder="1" applyAlignment="1" applyProtection="1">
      <alignment horizontal="center" vertical="center" wrapText="1"/>
      <protection hidden="1"/>
    </xf>
    <xf numFmtId="0" fontId="24" fillId="3" borderId="28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28" fillId="6" borderId="0" xfId="0" applyFont="1" applyFill="1" applyBorder="1" applyAlignment="1" applyProtection="1">
      <alignment horizontal="left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8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2" xfId="0" applyFont="1" applyFill="1" applyBorder="1" applyAlignment="1" applyProtection="1">
      <alignment horizontal="center" vertical="center" wrapText="1"/>
      <protection hidden="1"/>
    </xf>
    <xf numFmtId="0" fontId="24" fillId="3" borderId="39" xfId="0" applyFont="1" applyFill="1" applyBorder="1" applyAlignment="1" applyProtection="1">
      <alignment horizontal="center" vertical="center" wrapText="1"/>
      <protection hidden="1"/>
    </xf>
    <xf numFmtId="0" fontId="24" fillId="3" borderId="73" xfId="0" applyFont="1" applyFill="1" applyBorder="1" applyAlignment="1" applyProtection="1">
      <alignment horizontal="center" vertical="center"/>
      <protection hidden="1"/>
    </xf>
    <xf numFmtId="0" fontId="12" fillId="2" borderId="76" xfId="0" applyFont="1" applyFill="1" applyBorder="1" applyAlignment="1" applyProtection="1">
      <alignment horizontal="center" vertical="center"/>
      <protection hidden="1"/>
    </xf>
    <xf numFmtId="0" fontId="12" fillId="2" borderId="77" xfId="0" applyFont="1" applyFill="1" applyBorder="1" applyAlignment="1" applyProtection="1">
      <alignment horizontal="center" vertical="center"/>
      <protection hidden="1"/>
    </xf>
    <xf numFmtId="0" fontId="12" fillId="2" borderId="78" xfId="0" applyFont="1" applyFill="1" applyBorder="1" applyAlignment="1" applyProtection="1">
      <alignment horizontal="center" vertical="center"/>
      <protection hidden="1"/>
    </xf>
    <xf numFmtId="0" fontId="12" fillId="2" borderId="79" xfId="0" applyFont="1" applyFill="1" applyBorder="1" applyAlignment="1" applyProtection="1">
      <alignment horizontal="center" vertical="center"/>
      <protection hidden="1"/>
    </xf>
    <xf numFmtId="173" fontId="12" fillId="2" borderId="78" xfId="0" applyNumberFormat="1" applyFont="1" applyFill="1" applyBorder="1" applyAlignment="1" applyProtection="1">
      <alignment horizontal="center" vertical="center"/>
      <protection hidden="1"/>
    </xf>
    <xf numFmtId="0" fontId="24" fillId="3" borderId="60" xfId="0" applyFont="1" applyFill="1" applyBorder="1" applyAlignment="1" applyProtection="1">
      <alignment horizontal="center" vertical="center"/>
      <protection hidden="1"/>
    </xf>
    <xf numFmtId="0" fontId="12" fillId="2" borderId="80" xfId="0" applyNumberFormat="1" applyFont="1" applyFill="1" applyBorder="1" applyAlignment="1" applyProtection="1">
      <alignment horizontal="center" vertical="center"/>
      <protection hidden="1"/>
    </xf>
    <xf numFmtId="0" fontId="12" fillId="2" borderId="81" xfId="0" applyFont="1" applyFill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175" fontId="12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83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5" fillId="3" borderId="84" xfId="0" applyFont="1" applyFill="1" applyBorder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/>
      <protection hidden="1"/>
    </xf>
    <xf numFmtId="0" fontId="5" fillId="3" borderId="85" xfId="0" applyFont="1" applyFill="1" applyBorder="1" applyAlignment="1" applyProtection="1">
      <alignment horizontal="center" vertical="center"/>
      <protection hidden="1"/>
    </xf>
    <xf numFmtId="0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86" xfId="18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left" vertical="center"/>
      <protection hidden="1"/>
    </xf>
    <xf numFmtId="0" fontId="31" fillId="2" borderId="27" xfId="18" applyNumberFormat="1" applyFont="1" applyFill="1" applyBorder="1" applyAlignment="1" applyProtection="1">
      <alignment horizontal="center" vertical="center" wrapText="1"/>
      <protection hidden="1"/>
    </xf>
    <xf numFmtId="0" fontId="31" fillId="2" borderId="1" xfId="18" applyFont="1" applyFill="1" applyBorder="1" applyAlignment="1" applyProtection="1">
      <alignment horizontal="center" vertical="center"/>
      <protection hidden="1"/>
    </xf>
    <xf numFmtId="0" fontId="8" fillId="2" borderId="87" xfId="0" applyFont="1" applyFill="1" applyBorder="1" applyAlignment="1" applyProtection="1">
      <alignment horizontal="left" vertical="center"/>
      <protection hidden="1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8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561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9.57421875" style="0" customWidth="1"/>
    <col min="2" max="3" width="9.7109375" style="0" customWidth="1"/>
    <col min="4" max="5" width="10.7109375" style="0" customWidth="1"/>
    <col min="6" max="7" width="9.7109375" style="0" customWidth="1"/>
    <col min="8" max="8" width="2.140625" style="0" customWidth="1"/>
    <col min="9" max="9" width="14.57421875" style="0" customWidth="1"/>
    <col min="10" max="11" width="17.7109375" style="0" customWidth="1"/>
    <col min="12" max="12" width="10.140625" style="0" customWidth="1"/>
    <col min="13" max="13" width="20.7109375" style="0" customWidth="1"/>
    <col min="14" max="25" width="3.00390625" style="0" customWidth="1"/>
    <col min="26" max="26" width="16.00390625" style="0" customWidth="1"/>
    <col min="31" max="31" width="15.00390625" style="0" bestFit="1" customWidth="1"/>
  </cols>
  <sheetData>
    <row r="1" spans="1:85" s="2" customFormat="1" ht="30" customHeight="1" thickBot="1" thickTop="1">
      <c r="A1" s="383" t="s">
        <v>91</v>
      </c>
      <c r="B1" s="9"/>
      <c r="C1" s="11"/>
      <c r="D1" s="10"/>
      <c r="E1" s="10"/>
      <c r="F1" s="10"/>
      <c r="G1" s="10"/>
      <c r="H1" s="126"/>
      <c r="I1" s="282"/>
      <c r="J1" s="282"/>
      <c r="K1" s="282"/>
      <c r="L1" s="105"/>
      <c r="M1" s="17"/>
      <c r="N1" s="17"/>
      <c r="O1" s="17"/>
      <c r="P1" s="17"/>
      <c r="Q1" s="17"/>
      <c r="R1" s="17"/>
      <c r="S1" s="17"/>
      <c r="T1" s="17"/>
      <c r="U1" s="17"/>
      <c r="V1" s="18"/>
      <c r="W1" s="18"/>
      <c r="X1" s="18"/>
      <c r="Y1" s="18"/>
      <c r="Z1" s="19"/>
      <c r="AA1" s="20"/>
      <c r="AB1" s="20"/>
      <c r="AC1" s="20"/>
      <c r="AD1" s="20"/>
      <c r="AE1" s="19"/>
      <c r="AF1" s="21"/>
      <c r="AG1" s="20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s="2" customFormat="1" ht="30" customHeight="1" thickBot="1" thickTop="1">
      <c r="A2" s="198" t="s">
        <v>116</v>
      </c>
      <c r="B2" s="183" t="s">
        <v>75</v>
      </c>
      <c r="C2" s="183" t="s">
        <v>76</v>
      </c>
      <c r="D2" s="183" t="s">
        <v>111</v>
      </c>
      <c r="E2" s="405"/>
      <c r="F2" s="85"/>
      <c r="G2" s="85"/>
      <c r="H2" s="127"/>
      <c r="I2" s="387" t="s">
        <v>112</v>
      </c>
      <c r="J2" s="388" t="s">
        <v>68</v>
      </c>
      <c r="K2" s="389" t="s">
        <v>67</v>
      </c>
      <c r="L2" s="105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18"/>
      <c r="Y2" s="18"/>
      <c r="Z2" s="19"/>
      <c r="AA2" s="20"/>
      <c r="AB2" s="20"/>
      <c r="AC2" s="20"/>
      <c r="AD2" s="20"/>
      <c r="AE2" s="19"/>
      <c r="AF2" s="21"/>
      <c r="AG2" s="20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s="2" customFormat="1" ht="30" customHeight="1" thickBot="1" thickTop="1">
      <c r="A3" s="406" t="s">
        <v>45</v>
      </c>
      <c r="B3" s="73">
        <v>0</v>
      </c>
      <c r="C3" s="73">
        <v>5</v>
      </c>
      <c r="D3" s="74" t="s">
        <v>80</v>
      </c>
      <c r="E3" s="14"/>
      <c r="F3" s="356"/>
      <c r="G3" s="14"/>
      <c r="H3" s="127"/>
      <c r="I3" s="390" t="s">
        <v>46</v>
      </c>
      <c r="J3" s="391" t="str">
        <f>CONCATENATE(ROUND((SIN((90-10*(ROUNDDOWN((B7+C7/60+D7/3600)/10,0)))*PI()/180)*1115.441),0)," x ",ROUND(1115.441,0)," km")</f>
        <v>717 x 1115 km</v>
      </c>
      <c r="K3" s="392" t="str">
        <f>CONCATENATE(ROUND((SIN((90-10*(ROUNDDOWN((B7+C7/60+D7/3600)/10,0)))*PI()/180)*1115.441/1.852),0)," x ",ROUND(1115.441/1.852,0)," nm")</f>
        <v>387 x 602 nm</v>
      </c>
      <c r="L3" s="105"/>
      <c r="M3" s="17"/>
      <c r="N3" s="17"/>
      <c r="O3" s="17"/>
      <c r="P3" s="17"/>
      <c r="Q3" s="17"/>
      <c r="R3" s="17"/>
      <c r="S3" s="17"/>
      <c r="T3" s="17"/>
      <c r="U3" s="17"/>
      <c r="V3" s="18"/>
      <c r="W3" s="18"/>
      <c r="X3" s="18"/>
      <c r="Y3" s="18"/>
      <c r="Z3" s="19"/>
      <c r="AA3" s="20"/>
      <c r="AB3" s="20"/>
      <c r="AC3" s="20"/>
      <c r="AD3" s="20"/>
      <c r="AE3" s="19"/>
      <c r="AF3" s="21"/>
      <c r="AG3" s="20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s="2" customFormat="1" ht="30" customHeight="1" thickBot="1" thickTop="1">
      <c r="A4" s="198" t="s">
        <v>116</v>
      </c>
      <c r="B4" s="198" t="s">
        <v>114</v>
      </c>
      <c r="C4" s="198" t="s">
        <v>115</v>
      </c>
      <c r="D4" s="198" t="s">
        <v>77</v>
      </c>
      <c r="E4" s="198" t="s">
        <v>78</v>
      </c>
      <c r="F4" s="198" t="s">
        <v>102</v>
      </c>
      <c r="G4" s="198" t="s">
        <v>79</v>
      </c>
      <c r="H4" s="401"/>
      <c r="I4" s="374" t="s">
        <v>47</v>
      </c>
      <c r="J4" s="393" t="str">
        <f>CONCATENATE(ROUND((SIN((90-(B7+C7/60+D7/3600))*PI()/180)*111.5441),1)," x ",ROUND(111.5441,1)," km")</f>
        <v>69,2 x 111,5 km</v>
      </c>
      <c r="K4" s="394" t="str">
        <f>CONCATENATE(ROUND((SIN((90-(B7+C7/60+D7/3600))*PI()/180)*111.5441/1.852),1)," x ",ROUND(111.5441/1.852,1)," nm")</f>
        <v>37,4 x 60,2 nm</v>
      </c>
      <c r="L4" s="105"/>
      <c r="M4" s="17"/>
      <c r="N4" s="17"/>
      <c r="O4" s="17"/>
      <c r="P4" s="17"/>
      <c r="Q4" s="17"/>
      <c r="R4" s="17"/>
      <c r="S4" s="17"/>
      <c r="T4" s="17"/>
      <c r="U4" s="17"/>
      <c r="V4" s="18"/>
      <c r="W4" s="18"/>
      <c r="X4" s="18"/>
      <c r="Y4" s="18"/>
      <c r="Z4" s="19"/>
      <c r="AA4" s="20"/>
      <c r="AB4" s="20"/>
      <c r="AC4" s="20"/>
      <c r="AD4" s="20"/>
      <c r="AE4" s="19"/>
      <c r="AF4" s="21"/>
      <c r="AG4" s="20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s="2" customFormat="1" ht="30" customHeight="1" thickBot="1" thickTop="1">
      <c r="A5" s="407" t="s">
        <v>45</v>
      </c>
      <c r="B5" s="72">
        <v>1</v>
      </c>
      <c r="C5" s="72">
        <v>2</v>
      </c>
      <c r="D5" s="72">
        <v>3</v>
      </c>
      <c r="E5" s="72">
        <v>4</v>
      </c>
      <c r="F5" s="72">
        <v>5</v>
      </c>
      <c r="G5" s="125" t="s">
        <v>8</v>
      </c>
      <c r="H5" s="127"/>
      <c r="I5" s="358" t="s">
        <v>34</v>
      </c>
      <c r="J5" s="395" t="str">
        <f>CONCATENATE(ROUND((SIN((90-(B7+C7/60+D7/3600))*PI()/180)*111.5441/2),1)," x ",ROUND(111.5441/4,1)," km")</f>
        <v>34,6 x 27,9 km</v>
      </c>
      <c r="K5" s="394" t="str">
        <f>CONCATENATE(ROUND((SIN((90-(B7+C7/60+D7/3600))*PI()/180)*111.5441/2/1.852),1)," x ",ROUND(111.5441/4/1.852,1)," nm")</f>
        <v>18,7 x 15,1 nm</v>
      </c>
      <c r="L5" s="105"/>
      <c r="M5" s="17"/>
      <c r="N5" s="17"/>
      <c r="O5" s="17"/>
      <c r="P5" s="18"/>
      <c r="Q5" s="18"/>
      <c r="R5" s="17"/>
      <c r="S5" s="17"/>
      <c r="T5" s="17"/>
      <c r="U5" s="17"/>
      <c r="V5" s="18"/>
      <c r="W5" s="18"/>
      <c r="X5" s="18"/>
      <c r="Y5" s="18"/>
      <c r="Z5" s="19"/>
      <c r="AA5" s="20"/>
      <c r="AB5" s="20"/>
      <c r="AC5" s="20"/>
      <c r="AD5" s="20"/>
      <c r="AE5" s="19"/>
      <c r="AF5" s="21"/>
      <c r="AG5" s="20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2" customFormat="1" ht="30" customHeight="1" thickBot="1" thickTop="1">
      <c r="A6" s="75" t="s">
        <v>69</v>
      </c>
      <c r="B6" s="54" t="s">
        <v>1</v>
      </c>
      <c r="C6" s="54" t="s">
        <v>2</v>
      </c>
      <c r="D6" s="54" t="s">
        <v>3</v>
      </c>
      <c r="E6" s="91" t="str">
        <f>HYPERLINK(CONCATENATE("http://www.mapquest.com/maps/map.adp?latlongtype=degrees&amp;latdeg=",B7,"&amp;latmin=",C7,"&amp;latsec=",ROUND(D7,0),"&amp;longdeg=",(RIGHT(A58,((CODE(UPPER(RIGHT((UPPER(LEFT(D3,1))),1)))-79)/8))),B8,"&amp;longmin=",C8,"&amp;longsec=",ROUND(D8,0)),"MAP")</f>
        <v>MAP</v>
      </c>
      <c r="F6" s="15" t="s">
        <v>113</v>
      </c>
      <c r="G6" s="16"/>
      <c r="H6" s="401"/>
      <c r="I6" s="358" t="s">
        <v>42</v>
      </c>
      <c r="J6" s="395" t="str">
        <f>CONCATENATE(ROUND((SIN((90-(B7+C7/60+D7/3600))*PI()/180)*111.5441/6),1)," x ",ROUND(111.5441/12,1)," km")</f>
        <v>11,5 x 9,3 km</v>
      </c>
      <c r="K6" s="394" t="str">
        <f>CONCATENATE(ROUND((SIN((90-(B7+C7/60+D7/3600))*PI()/180)*111.5441/6/1.852),1)," x ",ROUND(111.5441/12/1.852,1)," nm")</f>
        <v>6,2 x 5 nm</v>
      </c>
      <c r="L6" s="105"/>
      <c r="M6" s="17"/>
      <c r="N6" s="17"/>
      <c r="O6" s="17"/>
      <c r="P6" s="22"/>
      <c r="Q6" s="23"/>
      <c r="R6" s="17"/>
      <c r="S6" s="17"/>
      <c r="T6" s="17"/>
      <c r="U6" s="17"/>
      <c r="V6" s="18"/>
      <c r="W6" s="18"/>
      <c r="X6" s="18"/>
      <c r="Y6" s="18"/>
      <c r="Z6" s="19"/>
      <c r="AA6" s="20"/>
      <c r="AB6" s="20"/>
      <c r="AC6" s="20"/>
      <c r="AD6" s="20"/>
      <c r="AE6" s="19"/>
      <c r="AF6" s="21"/>
      <c r="AG6" s="20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2" customFormat="1" ht="30" customHeight="1" thickBot="1" thickTop="1">
      <c r="A7" s="76" t="s">
        <v>40</v>
      </c>
      <c r="B7" s="1">
        <f>ABS(ROUNDDOWN(B57/3600,0))</f>
        <v>51</v>
      </c>
      <c r="C7" s="1">
        <f>ABS(ROUNDDOWN((ABS(B57)-3600*B7)/60,0))</f>
        <v>37</v>
      </c>
      <c r="D7" s="1">
        <f>ABS((ABS(B57)-3600*B7-60*C7))</f>
        <v>30</v>
      </c>
      <c r="E7" s="1" t="str">
        <f>CHAR((83-5*ROUNDUP((B57+ABS(B57))/1000000,0)))</f>
        <v>N</v>
      </c>
      <c r="F7" s="409" t="s">
        <v>121</v>
      </c>
      <c r="G7" s="415" t="str">
        <f>(CONCATENATE("http://www.mapquest.com/maps/map.adp?latlongtype=degrees&amp;latdeg=",B7,"&amp;latmin=",C7,"&amp;latsec=",ROUND(D7,0),"&amp;longdeg=",(RIGHT(A58,((CODE(UPPER(RIGHT((UPPER(LEFT(D3,1))),1)))-79)/8))),B8,"&amp;longmin=",C8,"&amp;longsec=",ROUND(D8,0)))</f>
        <v>http://www.mapquest.com/maps/map.adp?latlongtype=degrees&amp;latdeg=51&amp;latmin=37&amp;latsec=30&amp;longdeg=1&amp;longmin=5&amp;longsec=0</v>
      </c>
      <c r="H7" s="128"/>
      <c r="I7" s="358" t="s">
        <v>43</v>
      </c>
      <c r="J7" s="395" t="str">
        <f>CONCATENATE(ROUND((SIN((90-(B7+C7/60+D7/3600))*PI()/180)*111.5441/18),1)," x ",ROUND(111.5441/36,1)," km")</f>
        <v>3,8 x 3,1 km</v>
      </c>
      <c r="K7" s="394" t="str">
        <f>CONCATENATE(ROUND((SIN((90-(B7+C7/60+D7/3600))*PI()/180)*111.5441/18/1.852),1)," x ",ROUND(111.5441/36/1.852,1)," nm")</f>
        <v>2,1 x 1,7 nm</v>
      </c>
      <c r="L7" s="105"/>
      <c r="M7" s="17"/>
      <c r="N7" s="17"/>
      <c r="O7" s="17"/>
      <c r="P7" s="18"/>
      <c r="Q7" s="18"/>
      <c r="R7" s="17"/>
      <c r="S7" s="17"/>
      <c r="T7" s="17"/>
      <c r="U7" s="17"/>
      <c r="V7" s="18"/>
      <c r="W7" s="18"/>
      <c r="X7" s="18"/>
      <c r="Y7" s="18"/>
      <c r="Z7" s="19"/>
      <c r="AA7" s="20"/>
      <c r="AB7" s="20"/>
      <c r="AC7" s="20"/>
      <c r="AD7" s="20"/>
      <c r="AE7" s="19"/>
      <c r="AF7" s="21"/>
      <c r="AG7" s="20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2" customFormat="1" ht="30" customHeight="1" thickTop="1">
      <c r="A8" s="77" t="s">
        <v>41</v>
      </c>
      <c r="B8" s="402">
        <f>10*(B3-((CODE(UPPER(RIGHT(D51,1)))-79)/8))+ABS(B5-((CODE(UPPER(RIGHT(D51,1)))-79)/8))*ABS(((CODE(UPPER(RIGHT(D51,1)))-79)/8)-1)+(10*((B5+9)/10-INT((B5+9)/10)))*((CODE(UPPER(RIGHT(D51,1)))-79)/8)</f>
        <v>1</v>
      </c>
      <c r="C8" s="402">
        <f>INT(SUM(D53+D54+D55+D56)/60)</f>
        <v>5</v>
      </c>
      <c r="D8" s="71">
        <f>(D57-C8*60)</f>
        <v>0</v>
      </c>
      <c r="E8" s="59" t="str">
        <f>CHAR((CODE(UPPER(LEFT(D3,1)))-79)+69+((CODE(UPPER(LEFT(D3,1)))-79)*10/8))</f>
        <v>E</v>
      </c>
      <c r="F8" s="282"/>
      <c r="G8" s="403"/>
      <c r="H8" s="404"/>
      <c r="I8" s="396" t="s">
        <v>44</v>
      </c>
      <c r="J8" s="397" t="str">
        <f>CONCATENATE(ROUND((SIN((90-(B7+C7/60+D7/3600))*PI()/180)*111544.1/54),0)," x ",ROUND(111544.1/108,0)," m")</f>
        <v>1282 x 1033 m</v>
      </c>
      <c r="K8" s="398" t="str">
        <f>CONCATENATE(ROUND((SIN((90-(B7+C7/60+D7/3600))*PI()/180)*111.5441/54/1.852),1)," x ",ROUND(111.5441/1.852/108,1)," nm")</f>
        <v>0,7 x 0,6 nm</v>
      </c>
      <c r="L8" s="105"/>
      <c r="M8" s="17"/>
      <c r="N8" s="17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9"/>
      <c r="AA8" s="20"/>
      <c r="AB8" s="20"/>
      <c r="AC8" s="20"/>
      <c r="AD8" s="20"/>
      <c r="AE8" s="19"/>
      <c r="AF8" s="21"/>
      <c r="AG8" s="20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</row>
    <row r="9" spans="1:85" s="2" customFormat="1" ht="30" customHeight="1">
      <c r="A9" s="130"/>
      <c r="B9" s="67"/>
      <c r="C9" s="67"/>
      <c r="D9" s="67"/>
      <c r="E9" s="68"/>
      <c r="F9" s="67"/>
      <c r="G9" s="67"/>
      <c r="H9" s="131"/>
      <c r="I9" s="399"/>
      <c r="J9" s="399"/>
      <c r="K9" s="400"/>
      <c r="L9" s="129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19"/>
      <c r="AA9" s="20"/>
      <c r="AB9" s="20"/>
      <c r="AC9" s="20"/>
      <c r="AD9" s="20"/>
      <c r="AE9" s="19"/>
      <c r="AF9" s="21"/>
      <c r="AG9" s="20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1:85" s="2" customFormat="1" ht="30" customHeight="1" thickBot="1">
      <c r="A10" s="383" t="s">
        <v>96</v>
      </c>
      <c r="B10" s="384"/>
      <c r="C10" s="385"/>
      <c r="D10" s="385"/>
      <c r="E10" s="385"/>
      <c r="F10" s="356"/>
      <c r="G10" s="356"/>
      <c r="H10" s="366"/>
      <c r="I10" s="367"/>
      <c r="J10" s="368"/>
      <c r="K10" s="369"/>
      <c r="L10" s="301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18"/>
      <c r="Z10" s="19"/>
      <c r="AA10" s="20"/>
      <c r="AB10" s="20"/>
      <c r="AC10" s="20"/>
      <c r="AD10" s="20"/>
      <c r="AE10" s="19"/>
      <c r="AF10" s="21"/>
      <c r="AG10" s="20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2" customFormat="1" ht="30" customHeight="1" thickBot="1" thickTop="1">
      <c r="A11" s="198" t="s">
        <v>116</v>
      </c>
      <c r="B11" s="183" t="s">
        <v>75</v>
      </c>
      <c r="C11" s="183" t="s">
        <v>76</v>
      </c>
      <c r="D11" s="183" t="s">
        <v>111</v>
      </c>
      <c r="E11" s="183" t="s">
        <v>118</v>
      </c>
      <c r="F11" s="386"/>
      <c r="G11" s="62"/>
      <c r="H11" s="370"/>
      <c r="I11" s="371" t="s">
        <v>112</v>
      </c>
      <c r="J11" s="372" t="s">
        <v>68</v>
      </c>
      <c r="K11" s="373" t="s">
        <v>67</v>
      </c>
      <c r="L11" s="266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18"/>
      <c r="Z11" s="19"/>
      <c r="AA11" s="20"/>
      <c r="AB11" s="20"/>
      <c r="AC11" s="20"/>
      <c r="AD11" s="20"/>
      <c r="AE11" s="19"/>
      <c r="AF11" s="21"/>
      <c r="AG11" s="20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2" customFormat="1" ht="30" customHeight="1" thickBot="1" thickTop="1">
      <c r="A12" s="406" t="s">
        <v>45</v>
      </c>
      <c r="B12" s="73">
        <v>0</v>
      </c>
      <c r="C12" s="73">
        <v>5</v>
      </c>
      <c r="D12" s="78" t="s">
        <v>80</v>
      </c>
      <c r="E12" s="78" t="s">
        <v>109</v>
      </c>
      <c r="F12" s="24"/>
      <c r="G12" s="61"/>
      <c r="H12" s="357"/>
      <c r="I12" s="374" t="s">
        <v>46</v>
      </c>
      <c r="J12" s="375" t="str">
        <f>CONCATENATE(ROUND((SIN((90-10*(ROUNDDOWN((B16+C16/60+D16/3600)/10,0)))*PI()/180)*1115.441),0)," x ",ROUND(1115.441,0)," km")</f>
        <v>717 x 1115 km</v>
      </c>
      <c r="K12" s="376" t="str">
        <f>CONCATENATE(ROUND((SIN((90-10*(ROUNDDOWN((B16+C16/60+D16/3600)/10,0)))*PI()/180)*1115.441/1.852),0)," x ",ROUND(1115.441/1.852,0)," nm")</f>
        <v>387 x 602 nm</v>
      </c>
      <c r="L12" s="266"/>
      <c r="P12" s="17"/>
      <c r="Q12" s="17"/>
      <c r="R12" s="17"/>
      <c r="S12" s="17"/>
      <c r="T12" s="17"/>
      <c r="U12" s="17"/>
      <c r="V12" s="18"/>
      <c r="W12" s="18"/>
      <c r="X12" s="18"/>
      <c r="Y12" s="18"/>
      <c r="Z12" s="19"/>
      <c r="AA12" s="20"/>
      <c r="AB12" s="20"/>
      <c r="AC12" s="20"/>
      <c r="AD12" s="20"/>
      <c r="AE12" s="19"/>
      <c r="AF12" s="21"/>
      <c r="AG12" s="20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2" customFormat="1" ht="30" customHeight="1" thickBot="1" thickTop="1">
      <c r="A13" s="198" t="s">
        <v>116</v>
      </c>
      <c r="B13" s="183" t="s">
        <v>77</v>
      </c>
      <c r="C13" s="183" t="s">
        <v>77</v>
      </c>
      <c r="D13" s="183" t="s">
        <v>78</v>
      </c>
      <c r="E13" s="183" t="s">
        <v>102</v>
      </c>
      <c r="F13" s="183" t="s">
        <v>79</v>
      </c>
      <c r="G13" s="63"/>
      <c r="H13" s="357"/>
      <c r="I13" s="374" t="s">
        <v>37</v>
      </c>
      <c r="J13" s="377" t="str">
        <f>CONCATENATE(ROUND((SIN((90-10*(ROUNDDOWN((B16+C16/60+D16/3600)/10,0)))*PI()/180)*1115.441),0)," x ",ROUND(1115.441/2,0)," km")</f>
        <v>717 x 558 km</v>
      </c>
      <c r="K13" s="27" t="str">
        <f>CONCATENATE(ROUND((SIN((90-10*(ROUNDDOWN((B16+C16/60+D16/3600)/10,0)))*PI()/180)*1115.441/1.852),0)," x ",ROUND(1115.441/2/1.852,0)," nm")</f>
        <v>387 x 301 nm</v>
      </c>
      <c r="L13" s="266"/>
      <c r="M13" s="17"/>
      <c r="N13" s="17"/>
      <c r="O13" s="17"/>
      <c r="P13" s="17"/>
      <c r="Q13" s="17"/>
      <c r="R13" s="17"/>
      <c r="S13" s="17"/>
      <c r="T13" s="17"/>
      <c r="U13" s="17"/>
      <c r="V13" s="18"/>
      <c r="W13" s="18"/>
      <c r="X13" s="18"/>
      <c r="Y13" s="18"/>
      <c r="Z13" s="19"/>
      <c r="AA13" s="20"/>
      <c r="AB13" s="20"/>
      <c r="AC13" s="20"/>
      <c r="AD13" s="20"/>
      <c r="AE13" s="19"/>
      <c r="AF13" s="21"/>
      <c r="AG13" s="20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2" customFormat="1" ht="30" customHeight="1" thickBot="1" thickTop="1">
      <c r="A14" s="408" t="s">
        <v>45</v>
      </c>
      <c r="B14" s="79" t="s">
        <v>7</v>
      </c>
      <c r="C14" s="79" t="s">
        <v>7</v>
      </c>
      <c r="D14" s="79">
        <v>1</v>
      </c>
      <c r="E14" s="79">
        <v>5</v>
      </c>
      <c r="F14" s="73" t="s">
        <v>8</v>
      </c>
      <c r="G14" s="62"/>
      <c r="H14" s="357"/>
      <c r="I14" s="358" t="s">
        <v>34</v>
      </c>
      <c r="J14" s="359" t="str">
        <f>CONCATENATE(ROUND((SIN((90-10*(ROUNDDOWN((B16+C16/60+D16/3600)/10,0)))*PI()/180)*1115.441/20),0)," x ",ROUND(1115.441/40,0)," km")</f>
        <v>36 x 28 km</v>
      </c>
      <c r="K14" s="27" t="str">
        <f>CONCATENATE(ROUND((SIN((90-10*(ROUNDDOWN((B16+C16/60+D16/3600)/10,0)))*PI()/180)*1115.441/20/1.852),0)," x ",ROUND(1115.441/40/1.852,0)," nm")</f>
        <v>19 x 15 nm</v>
      </c>
      <c r="L14" s="266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18"/>
      <c r="Z14" s="19"/>
      <c r="AA14" s="20"/>
      <c r="AB14" s="20"/>
      <c r="AC14" s="20"/>
      <c r="AD14" s="20"/>
      <c r="AE14" s="19"/>
      <c r="AF14" s="21"/>
      <c r="AG14" s="20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2" customFormat="1" ht="30" customHeight="1" thickBot="1" thickTop="1">
      <c r="A15" s="76" t="s">
        <v>69</v>
      </c>
      <c r="B15" s="65" t="s">
        <v>1</v>
      </c>
      <c r="C15" s="65" t="s">
        <v>2</v>
      </c>
      <c r="D15" s="65" t="s">
        <v>3</v>
      </c>
      <c r="E15" s="414" t="str">
        <f>HYPERLINK(CONCATENATE("http://www.mapquest.com/maps/map.adp?latlongtype=degrees&amp;latdeg=",B16,"&amp;latmin=",C16,"&amp;latsec=",ROUND(D16,0),"&amp;longdeg=",(RIGHT(A58,((CODE(UPPER(RIGHT((UPPER(LEFT(D12,1))),1)))-79)/8))),B17,"&amp;longmin=",C17,"&amp;longsec=",ROUND(D17,0)),"MAP")</f>
        <v>MAP</v>
      </c>
      <c r="F15" s="25" t="s">
        <v>113</v>
      </c>
      <c r="G15" s="356"/>
      <c r="H15" s="357"/>
      <c r="I15" s="358" t="s">
        <v>42</v>
      </c>
      <c r="J15" s="359" t="str">
        <f>CONCATENATE(ROUND((SIN((90-10*(ROUNDDOWN((B16+C16/60+D16/3600)/10,0)))*PI()/180)*1115.441/60),0)," x ",ROUND(1115.441/120,0)," km")</f>
        <v>12 x 9 km</v>
      </c>
      <c r="K15" s="27" t="str">
        <f>CONCATENATE(ROUND((SIN((90-10*(ROUNDDOWN((B16+C16/60+D16/3600)/10,0)))*PI()/180)*1115.441/60/1.852),1)," x ",ROUND(1115.441/120/1.852,1)," nm")</f>
        <v>6,5 x 5 nm</v>
      </c>
      <c r="L15" s="266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/>
      <c r="Z15" s="19"/>
      <c r="AA15" s="20"/>
      <c r="AB15" s="20"/>
      <c r="AC15" s="20"/>
      <c r="AD15" s="20"/>
      <c r="AE15" s="19"/>
      <c r="AF15" s="21"/>
      <c r="AG15" s="20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2" customFormat="1" ht="30" customHeight="1" thickBot="1" thickTop="1">
      <c r="A16" s="76" t="s">
        <v>40</v>
      </c>
      <c r="B16" s="3">
        <f>ABS(ROUNDDOWN(G59/3600,0))</f>
        <v>53</v>
      </c>
      <c r="C16" s="1">
        <f>ABS(ROUNDDOWN((ABS(G59)-3600*B16)/60,0))</f>
        <v>57</v>
      </c>
      <c r="D16" s="1">
        <f>ABS(((ABS(G59)-3600*B16-60*C16)))</f>
        <v>30</v>
      </c>
      <c r="E16" s="1" t="str">
        <f>CHAR((83-5*ROUNDUP((G59+ABS(G59))/1000000,0)))</f>
        <v>N</v>
      </c>
      <c r="F16" s="409" t="s">
        <v>121</v>
      </c>
      <c r="G16" s="411" t="str">
        <f>(CONCATENATE("http://www.mapquest.com/maps/map.adp?latlongtype=degrees&amp;latdeg=",B16,"&amp;latmin=",C16,"&amp;latsec=",ROUND(D16,0),"&amp;longdeg=",(RIGHT(A58,((CODE(UPPER(RIGHT((UPPER(LEFT(D12,1))),1)))-79)/8))),B17,"&amp;longmin=",C17,"&amp;longsec=",ROUND(D17,0)))</f>
        <v>http://www.mapquest.com/maps/map.adp?latlongtype=degrees&amp;latdeg=53&amp;latmin=57&amp;latsec=30&amp;longdeg=0&amp;longmin=5&amp;longsec=0</v>
      </c>
      <c r="H16" s="357"/>
      <c r="I16" s="358" t="s">
        <v>43</v>
      </c>
      <c r="J16" s="359" t="str">
        <f>CONCATENATE(ROUND((SIN((90-10*(ROUNDDOWN((B16+C16/60+D16/3600)/10,0)))*PI()/180)*1115.441/180),0)," x ",ROUND(1115.441/360,0)," km")</f>
        <v>4 x 3 km</v>
      </c>
      <c r="K16" s="27" t="str">
        <f>CONCATENATE(ROUND((SIN((90-10*(ROUNDDOWN((B16+C16/60+D16/3600)/10,0)))*PI()/180)*1115.441/180/1.852),1)," x ",ROUND(1115.441/360/1.852,1)," nm")</f>
        <v>2,2 x 1,7 nm</v>
      </c>
      <c r="L16" s="266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8"/>
      <c r="X16" s="18"/>
      <c r="Y16" s="18"/>
      <c r="Z16" s="19"/>
      <c r="AA16" s="20"/>
      <c r="AB16" s="20"/>
      <c r="AC16" s="20"/>
      <c r="AD16" s="20"/>
      <c r="AE16" s="19"/>
      <c r="AF16" s="21"/>
      <c r="AG16" s="20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85" s="2" customFormat="1" ht="30" customHeight="1" thickTop="1">
      <c r="A17" s="77" t="s">
        <v>41</v>
      </c>
      <c r="B17" s="71">
        <f>INT(I59/3600)</f>
        <v>0</v>
      </c>
      <c r="C17" s="71">
        <f>INT((I59-B17*3600)/60)</f>
        <v>5</v>
      </c>
      <c r="D17" s="71">
        <f>(I59-3600*B17-60*C17)</f>
        <v>0</v>
      </c>
      <c r="E17" s="59" t="str">
        <f>CHAR((CODE(UPPER(LEFT(D12,1)))-79)+69+((CODE(UPPER(LEFT(D12,1)))-79)*10/8))</f>
        <v>E</v>
      </c>
      <c r="F17" s="360"/>
      <c r="G17" s="361"/>
      <c r="H17" s="362"/>
      <c r="I17" s="363" t="s">
        <v>44</v>
      </c>
      <c r="J17" s="364" t="str">
        <f>CONCATENATE(ROUND((SIN((90-10*(ROUNDDOWN((B16+C16/60+D16/3600)/10,0)))*PI()/180)*1115.441/0.54),0)," x ",ROUND(1115.441/1.08,0)," m")</f>
        <v>1328 x 1033 m</v>
      </c>
      <c r="K17" s="365" t="str">
        <f>CONCATENATE(ROUND((SIN((90-10*(ROUNDDOWN((B16+C16/60+D16/3600)/10,0)))*PI()/180)*1115.441/540/1.852),0)," x ",ROUND(1115.441/1080/1.852,1)," nm")</f>
        <v>1 x 0,6 nm</v>
      </c>
      <c r="L17" s="266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18"/>
      <c r="X17" s="18"/>
      <c r="Y17" s="18"/>
      <c r="Z17" s="19"/>
      <c r="AA17" s="20"/>
      <c r="AB17" s="20"/>
      <c r="AC17" s="20"/>
      <c r="AD17" s="20"/>
      <c r="AE17" s="19"/>
      <c r="AF17" s="21"/>
      <c r="AG17" s="20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</row>
    <row r="18" spans="1:85" s="2" customFormat="1" ht="30" customHeight="1">
      <c r="A18" s="60"/>
      <c r="B18" s="60"/>
      <c r="C18" s="106"/>
      <c r="D18" s="106"/>
      <c r="E18" s="106"/>
      <c r="F18" s="106"/>
      <c r="G18" s="378"/>
      <c r="H18" s="379"/>
      <c r="I18" s="380"/>
      <c r="J18" s="380"/>
      <c r="K18" s="381"/>
      <c r="L18" s="266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8"/>
      <c r="X18" s="18"/>
      <c r="Y18" s="18"/>
      <c r="Z18" s="19"/>
      <c r="AA18" s="20"/>
      <c r="AB18" s="20"/>
      <c r="AC18" s="20"/>
      <c r="AD18" s="20"/>
      <c r="AE18" s="19"/>
      <c r="AF18" s="21"/>
      <c r="AG18" s="20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</row>
    <row r="19" spans="1:85" s="2" customFormat="1" ht="30" customHeight="1" thickBot="1">
      <c r="A19" s="206" t="s">
        <v>117</v>
      </c>
      <c r="B19" s="355" t="s">
        <v>1</v>
      </c>
      <c r="C19" s="355" t="s">
        <v>2</v>
      </c>
      <c r="D19" s="355" t="s">
        <v>3</v>
      </c>
      <c r="E19" s="355" t="s">
        <v>39</v>
      </c>
      <c r="F19" s="353"/>
      <c r="G19" s="382"/>
      <c r="H19" s="378"/>
      <c r="I19" s="283"/>
      <c r="J19" s="283"/>
      <c r="K19" s="304"/>
      <c r="L19" s="266"/>
      <c r="M19" s="17"/>
      <c r="N19" s="17"/>
      <c r="O19" s="17"/>
      <c r="P19" s="17"/>
      <c r="Q19" s="17"/>
      <c r="R19" s="17"/>
      <c r="S19" s="17"/>
      <c r="T19" s="17"/>
      <c r="U19" s="17"/>
      <c r="V19" s="18"/>
      <c r="W19" s="18"/>
      <c r="X19" s="18"/>
      <c r="Y19" s="18"/>
      <c r="Z19" s="18"/>
      <c r="AA19" s="20"/>
      <c r="AB19" s="20"/>
      <c r="AC19" s="20"/>
      <c r="AD19" s="20"/>
      <c r="AE19" s="19"/>
      <c r="AF19" s="21"/>
      <c r="AG19" s="20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</row>
    <row r="20" spans="1:85" s="2" customFormat="1" ht="30" customHeight="1" thickBot="1" thickTop="1">
      <c r="A20" s="69" t="s">
        <v>45</v>
      </c>
      <c r="B20" s="70">
        <v>50</v>
      </c>
      <c r="C20" s="70">
        <v>0</v>
      </c>
      <c r="D20" s="70">
        <v>0</v>
      </c>
      <c r="E20" s="417" t="s">
        <v>0</v>
      </c>
      <c r="F20" s="354" t="s">
        <v>70</v>
      </c>
      <c r="G20" s="283"/>
      <c r="H20" s="283"/>
      <c r="I20" s="283"/>
      <c r="J20" s="283"/>
      <c r="K20" s="284"/>
      <c r="L20" s="283"/>
      <c r="M20" s="12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8"/>
      <c r="Y20" s="18"/>
      <c r="Z20" s="18"/>
      <c r="AA20" s="20"/>
      <c r="AB20" s="20"/>
      <c r="AC20" s="20"/>
      <c r="AD20" s="20"/>
      <c r="AE20" s="19"/>
      <c r="AF20" s="21"/>
      <c r="AG20" s="20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s="2" customFormat="1" ht="30" customHeight="1" thickBot="1" thickTop="1">
      <c r="A21" s="69" t="s">
        <v>45</v>
      </c>
      <c r="B21" s="5">
        <v>0</v>
      </c>
      <c r="C21" s="5">
        <v>0</v>
      </c>
      <c r="D21" s="5">
        <v>0</v>
      </c>
      <c r="E21" s="6" t="s">
        <v>12</v>
      </c>
      <c r="F21" s="354" t="s">
        <v>64</v>
      </c>
      <c r="G21" s="283"/>
      <c r="H21" s="283"/>
      <c r="I21" s="283"/>
      <c r="J21" s="283"/>
      <c r="K21" s="284"/>
      <c r="L21" s="283"/>
      <c r="M21" s="12"/>
      <c r="N21" s="28"/>
      <c r="O21" s="17"/>
      <c r="P21" s="17"/>
      <c r="Q21" s="17"/>
      <c r="R21" s="17"/>
      <c r="S21" s="17"/>
      <c r="T21" s="17"/>
      <c r="U21" s="17"/>
      <c r="V21" s="18"/>
      <c r="W21" s="18"/>
      <c r="X21" s="18"/>
      <c r="Y21" s="18"/>
      <c r="Z21" s="18"/>
      <c r="AA21" s="20"/>
      <c r="AB21" s="20"/>
      <c r="AC21" s="20"/>
      <c r="AD21" s="20"/>
      <c r="AE21" s="19"/>
      <c r="AF21" s="21"/>
      <c r="AG21" s="20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</row>
    <row r="22" spans="1:85" s="2" customFormat="1" ht="30" customHeight="1" thickTop="1">
      <c r="A22" s="176" t="s">
        <v>91</v>
      </c>
      <c r="B22" s="280"/>
      <c r="C22" s="281"/>
      <c r="D22" s="282"/>
      <c r="E22" s="282"/>
      <c r="F22" s="282"/>
      <c r="G22" s="283"/>
      <c r="H22" s="283"/>
      <c r="I22" s="283"/>
      <c r="J22" s="283"/>
      <c r="K22" s="284"/>
      <c r="L22" s="60"/>
      <c r="M22" s="12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8"/>
      <c r="AA22" s="20"/>
      <c r="AB22" s="20"/>
      <c r="AC22" s="20"/>
      <c r="AD22" s="20"/>
      <c r="AE22" s="19"/>
      <c r="AF22" s="21"/>
      <c r="AG22" s="20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</row>
    <row r="23" spans="1:85" s="2" customFormat="1" ht="30" customHeight="1" thickBot="1">
      <c r="A23" s="195" t="s">
        <v>73</v>
      </c>
      <c r="B23" s="183" t="s">
        <v>74</v>
      </c>
      <c r="C23" s="183" t="s">
        <v>119</v>
      </c>
      <c r="D23" s="285"/>
      <c r="E23" s="286"/>
      <c r="F23" s="287"/>
      <c r="G23" s="283"/>
      <c r="H23" s="283"/>
      <c r="I23" s="283"/>
      <c r="J23" s="283"/>
      <c r="K23" s="284"/>
      <c r="L23" s="60"/>
      <c r="M23" s="12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18"/>
      <c r="Y23" s="18"/>
      <c r="Z23" s="18"/>
      <c r="AA23" s="20"/>
      <c r="AB23" s="20"/>
      <c r="AC23" s="20"/>
      <c r="AD23" s="20"/>
      <c r="AE23" s="19"/>
      <c r="AF23" s="21"/>
      <c r="AG23" s="20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85" s="2" customFormat="1" ht="30" customHeight="1" thickBot="1" thickTop="1">
      <c r="A24" s="288">
        <f>(INT(B64/36000)+((CODE(B62)-79)/8))</f>
        <v>0</v>
      </c>
      <c r="B24" s="3">
        <f>INT(B63/36000)</f>
        <v>5</v>
      </c>
      <c r="C24" s="66" t="str">
        <f>SUBSTITUTE(TRIM(CONCATENATE(B62,CHAR(80+((CODE(UPPER(RIGHT(B62,1)))-79)/8)*21),"st")),"Pst","st")</f>
        <v>Ost</v>
      </c>
      <c r="D24" s="289"/>
      <c r="E24" s="289"/>
      <c r="F24" s="290"/>
      <c r="G24" s="283"/>
      <c r="H24" s="283"/>
      <c r="I24" s="291"/>
      <c r="J24" s="283"/>
      <c r="K24" s="284"/>
      <c r="L24" s="60"/>
      <c r="M24" s="12"/>
      <c r="N24" s="17"/>
      <c r="O24" s="17"/>
      <c r="P24" s="17"/>
      <c r="Q24" s="17"/>
      <c r="R24" s="17"/>
      <c r="S24" s="17"/>
      <c r="T24" s="17"/>
      <c r="U24" s="17"/>
      <c r="V24" s="18"/>
      <c r="W24" s="18"/>
      <c r="X24" s="18"/>
      <c r="Y24" s="18"/>
      <c r="Z24" s="18"/>
      <c r="AA24" s="20"/>
      <c r="AB24" s="20"/>
      <c r="AC24" s="20"/>
      <c r="AD24" s="20"/>
      <c r="AE24" s="19"/>
      <c r="AF24" s="21"/>
      <c r="AG24" s="20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</row>
    <row r="25" spans="1:85" s="2" customFormat="1" ht="30" customHeight="1" thickBot="1" thickTop="1">
      <c r="A25" s="181" t="s">
        <v>93</v>
      </c>
      <c r="B25" s="183" t="s">
        <v>92</v>
      </c>
      <c r="C25" s="183" t="s">
        <v>77</v>
      </c>
      <c r="D25" s="183" t="s">
        <v>78</v>
      </c>
      <c r="E25" s="183" t="s">
        <v>102</v>
      </c>
      <c r="F25" s="183" t="s">
        <v>79</v>
      </c>
      <c r="G25" s="283"/>
      <c r="H25" s="283"/>
      <c r="I25" s="283"/>
      <c r="J25" s="283"/>
      <c r="K25" s="284"/>
      <c r="L25" s="60"/>
      <c r="M25" s="12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8"/>
      <c r="AA25" s="20"/>
      <c r="AB25" s="20"/>
      <c r="AC25" s="20"/>
      <c r="AD25" s="20"/>
      <c r="AE25" s="19"/>
      <c r="AF25" s="21"/>
      <c r="AG25" s="20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</row>
    <row r="26" spans="1:85" s="2" customFormat="1" ht="30" customHeight="1" thickBot="1" thickTop="1">
      <c r="A26" s="292">
        <f>10*(((INT(B64/3600)+C61)/10)-INT(((INT(B64/3600)+C61)/10)))</f>
        <v>0</v>
      </c>
      <c r="B26" s="3">
        <f>10*(((10*(B20/10-INT(B20/10))+1)/10)-INT((10*(B20/10-INT(B20/10))+1)/10))</f>
        <v>1</v>
      </c>
      <c r="C26" s="3">
        <f>(2*(4-INT(B65/900))+((1+INT(B66/1800))*-1^C61+3*C61)-2)</f>
        <v>7</v>
      </c>
      <c r="D26" s="3">
        <f>(3*(4-(INT(((900*((B65/900)-INT(B65/900)))/300))+1))+(((INT(((1800*((B66/1800)-INT(B66/1800)))/600))+1))*-1^C61+4*C61)-3)</f>
        <v>7</v>
      </c>
      <c r="E26" s="293">
        <f>3*(4-((INT(((300*(B67/300-INT(B67/300)))/100)))+1))+(INT(((600*(B68/600-INT(B68/600)))/200))+1)*-1^C61+4*C61-3</f>
        <v>7</v>
      </c>
      <c r="F26" s="294" t="str">
        <f>CHAR((3*(4-(INT((100*(B69/100-INT(B69/100)))/(100/3))+1))+(INT((200*(B70/200-INT(B70/200)))/(200/3))+1)*-1^C61+4*C61-3)+96)</f>
        <v>g</v>
      </c>
      <c r="G26" s="283"/>
      <c r="H26" s="283"/>
      <c r="I26" s="283"/>
      <c r="J26" s="291"/>
      <c r="K26" s="295"/>
      <c r="L26" s="109"/>
      <c r="M26" s="29"/>
      <c r="N26" s="17"/>
      <c r="O26" s="17"/>
      <c r="P26" s="17"/>
      <c r="Q26" s="17"/>
      <c r="R26" s="17"/>
      <c r="S26" s="17"/>
      <c r="T26" s="17"/>
      <c r="U26" s="17"/>
      <c r="V26" s="18"/>
      <c r="W26" s="18"/>
      <c r="X26" s="18"/>
      <c r="Y26" s="18"/>
      <c r="Z26" s="18"/>
      <c r="AA26" s="20"/>
      <c r="AB26" s="20"/>
      <c r="AC26" s="20"/>
      <c r="AD26" s="20"/>
      <c r="AE26" s="19"/>
      <c r="AF26" s="21"/>
      <c r="AG26" s="20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</row>
    <row r="27" spans="1:85" s="2" customFormat="1" ht="30" customHeight="1" thickTop="1">
      <c r="A27" s="192" t="s">
        <v>96</v>
      </c>
      <c r="B27" s="290"/>
      <c r="C27" s="290"/>
      <c r="D27" s="290"/>
      <c r="E27" s="290"/>
      <c r="F27" s="290"/>
      <c r="G27" s="283"/>
      <c r="H27" s="283"/>
      <c r="I27" s="283"/>
      <c r="J27" s="296"/>
      <c r="K27" s="295"/>
      <c r="L27" s="107"/>
      <c r="M27" s="30"/>
      <c r="N27" s="17"/>
      <c r="O27" s="17"/>
      <c r="P27" s="17"/>
      <c r="Q27" s="17"/>
      <c r="R27" s="17"/>
      <c r="S27" s="17"/>
      <c r="T27" s="17"/>
      <c r="U27" s="17"/>
      <c r="V27" s="18"/>
      <c r="W27" s="18"/>
      <c r="X27" s="18"/>
      <c r="Y27" s="18"/>
      <c r="Z27" s="18"/>
      <c r="AA27" s="20"/>
      <c r="AB27" s="20"/>
      <c r="AC27" s="20"/>
      <c r="AD27" s="20"/>
      <c r="AE27" s="19"/>
      <c r="AF27" s="21"/>
      <c r="AG27" s="20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</row>
    <row r="28" spans="1:85" s="2" customFormat="1" ht="30" customHeight="1" thickBot="1">
      <c r="A28" s="195" t="s">
        <v>73</v>
      </c>
      <c r="B28" s="183" t="s">
        <v>74</v>
      </c>
      <c r="C28" s="183" t="s">
        <v>119</v>
      </c>
      <c r="D28" s="183" t="s">
        <v>118</v>
      </c>
      <c r="E28" s="297"/>
      <c r="F28" s="298"/>
      <c r="G28" s="291"/>
      <c r="H28" s="291"/>
      <c r="I28" s="283"/>
      <c r="J28" s="296"/>
      <c r="K28" s="295"/>
      <c r="L28" s="107"/>
      <c r="M28" s="30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20"/>
      <c r="AB28" s="20"/>
      <c r="AC28" s="20"/>
      <c r="AD28" s="20"/>
      <c r="AE28" s="19"/>
      <c r="AF28" s="21"/>
      <c r="AG28" s="20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</row>
    <row r="29" spans="1:85" ht="30" customHeight="1" thickBot="1" thickTop="1">
      <c r="A29" s="288">
        <f>(INT(B64/36000)+((CODE(B62)-79)/8))</f>
        <v>0</v>
      </c>
      <c r="B29" s="3">
        <f>INT(B63/36000)</f>
        <v>5</v>
      </c>
      <c r="C29" s="299" t="str">
        <f>SUBSTITUTE(TRIM(CONCATENATE(B62,CHAR(80+((CODE(UPPER(RIGHT(B62,1)))-79)/8)*21),"st")),"Pst","st")</f>
        <v>Ost</v>
      </c>
      <c r="D29" s="300" t="str">
        <f>SUBSTITUTE(CONCATENATE(CHAR(83-(5*INT(2*(B63/36000-INT(B63/36000))))),"ue","d"),"Nued","Nord")</f>
        <v>Sued</v>
      </c>
      <c r="E29" s="290"/>
      <c r="F29" s="298"/>
      <c r="G29" s="215"/>
      <c r="H29" s="301"/>
      <c r="I29" s="302"/>
      <c r="J29" s="302"/>
      <c r="K29" s="110"/>
      <c r="L29" s="107"/>
      <c r="M29" s="30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</row>
    <row r="30" spans="1:85" ht="30" customHeight="1" thickBot="1" thickTop="1">
      <c r="A30" s="195" t="s">
        <v>77</v>
      </c>
      <c r="B30" s="183" t="s">
        <v>77</v>
      </c>
      <c r="C30" s="183" t="s">
        <v>78</v>
      </c>
      <c r="D30" s="183" t="s">
        <v>102</v>
      </c>
      <c r="E30" s="183" t="s">
        <v>79</v>
      </c>
      <c r="F30" s="298"/>
      <c r="G30" s="215"/>
      <c r="H30" s="303"/>
      <c r="I30" s="303"/>
      <c r="J30" s="303"/>
      <c r="K30" s="304"/>
      <c r="L30" s="105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</row>
    <row r="31" spans="1:85" ht="30" customHeight="1" thickBot="1" thickTop="1">
      <c r="A31" s="305" t="str">
        <f>CHAR(64+(20-INT(E62/900))+ROUNDUP((INT((20-INT(E62/900))/9)/3),0))</f>
        <v>Q</v>
      </c>
      <c r="B31" s="306" t="str">
        <f>CHAR(64+((ROUNDUP((INT(E63/1800)+1),0))*-1^C61+21*C61)+ROUNDUP(INT(((ROUNDUP((INT(E63/1800)+1),0))*-1^C61+21*C61)/9)/3,0))</f>
        <v>A</v>
      </c>
      <c r="C31" s="293">
        <f>3*(4-(INT(E64/300)+1))+((INT(E65/600)+1)*-1^C61+4*C61)-3</f>
        <v>7</v>
      </c>
      <c r="D31" s="3">
        <f>3*(4-(INT(E66/100)+1))+((INT(E67/200)+1)*-1^C61+4*C61)-3</f>
        <v>7</v>
      </c>
      <c r="E31" s="3" t="str">
        <f>CHAR((3*(4-(INT(E68/(100/3))+1))+((INT(E69/(200/3))+1)*-1^C61+4*C61)-3)+96)</f>
        <v>g</v>
      </c>
      <c r="F31" s="307"/>
      <c r="G31" s="308"/>
      <c r="H31" s="303"/>
      <c r="I31" s="303"/>
      <c r="J31" s="108"/>
      <c r="K31" s="110"/>
      <c r="L31" s="105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</row>
    <row r="32" spans="1:85" ht="30" customHeight="1" thickTop="1">
      <c r="A32" s="309"/>
      <c r="B32" s="310"/>
      <c r="C32" s="310"/>
      <c r="D32" s="310"/>
      <c r="E32" s="310"/>
      <c r="F32" s="310"/>
      <c r="G32" s="311"/>
      <c r="H32" s="312"/>
      <c r="I32" s="312"/>
      <c r="J32" s="313"/>
      <c r="K32" s="314"/>
      <c r="L32" s="105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</row>
    <row r="33" spans="1:85" ht="30" customHeight="1">
      <c r="A33" s="266"/>
      <c r="B33" s="266"/>
      <c r="C33" s="266"/>
      <c r="D33" s="266"/>
      <c r="E33" s="266"/>
      <c r="F33" s="266"/>
      <c r="G33" s="266"/>
      <c r="H33" s="303"/>
      <c r="I33" s="315"/>
      <c r="J33" s="303"/>
      <c r="K33" s="3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</row>
    <row r="34" spans="1:85" ht="33" customHeight="1">
      <c r="A34" s="317"/>
      <c r="B34" s="317"/>
      <c r="C34" s="317"/>
      <c r="D34" s="317"/>
      <c r="E34" s="317"/>
      <c r="F34" s="317"/>
      <c r="G34" s="318"/>
      <c r="H34" s="319"/>
      <c r="I34" s="320"/>
      <c r="J34" s="321"/>
      <c r="K34" s="322"/>
      <c r="L34" s="26"/>
      <c r="M34" s="26"/>
      <c r="N34" s="17"/>
      <c r="O34" s="17"/>
      <c r="P34" s="17"/>
      <c r="Q34" s="17"/>
      <c r="R34" s="17"/>
      <c r="S34" s="17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</row>
    <row r="35" spans="1:85" ht="33" customHeight="1">
      <c r="A35" s="317"/>
      <c r="B35" s="317"/>
      <c r="C35" s="317"/>
      <c r="D35" s="317"/>
      <c r="E35" s="317"/>
      <c r="F35" s="317"/>
      <c r="G35" s="323"/>
      <c r="H35" s="318"/>
      <c r="I35" s="324"/>
      <c r="J35" s="325"/>
      <c r="K35" s="322"/>
      <c r="L35" s="26"/>
      <c r="M35" s="26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</row>
    <row r="36" spans="1:85" ht="33" customHeight="1">
      <c r="A36" s="317"/>
      <c r="B36" s="317"/>
      <c r="C36" s="317"/>
      <c r="D36" s="317"/>
      <c r="E36" s="317"/>
      <c r="F36" s="317"/>
      <c r="G36" s="326"/>
      <c r="H36" s="31"/>
      <c r="I36" s="31"/>
      <c r="J36" s="31"/>
      <c r="K36" s="31"/>
      <c r="L36" s="26"/>
      <c r="M36" s="26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</row>
    <row r="37" spans="1:85" ht="33" customHeight="1">
      <c r="A37" s="317"/>
      <c r="B37" s="317"/>
      <c r="C37" s="317"/>
      <c r="D37" s="317"/>
      <c r="E37" s="317"/>
      <c r="F37" s="317"/>
      <c r="G37" s="326"/>
      <c r="H37" s="31"/>
      <c r="I37" s="31"/>
      <c r="J37" s="31"/>
      <c r="K37" s="31"/>
      <c r="L37" s="26"/>
      <c r="M37" s="26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</row>
    <row r="38" spans="1:85" ht="33" customHeight="1">
      <c r="A38" s="317"/>
      <c r="B38" s="317"/>
      <c r="C38" s="317"/>
      <c r="D38" s="317"/>
      <c r="E38" s="317"/>
      <c r="F38" s="317"/>
      <c r="G38" s="31"/>
      <c r="H38" s="31"/>
      <c r="I38" s="31"/>
      <c r="J38" s="31"/>
      <c r="K38" s="31"/>
      <c r="L38" s="26"/>
      <c r="M38" s="26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</row>
    <row r="39" spans="1:85" ht="33" customHeight="1">
      <c r="A39" s="317"/>
      <c r="B39" s="317"/>
      <c r="C39" s="317"/>
      <c r="D39" s="317"/>
      <c r="E39" s="317"/>
      <c r="F39" s="317"/>
      <c r="G39" s="31"/>
      <c r="H39" s="31"/>
      <c r="I39" s="31"/>
      <c r="J39" s="31"/>
      <c r="K39" s="31"/>
      <c r="L39" s="26"/>
      <c r="M39" s="26"/>
      <c r="N39" s="17"/>
      <c r="O39" s="17"/>
      <c r="P39" s="17"/>
      <c r="Q39" s="17"/>
      <c r="R39" s="17"/>
      <c r="S39" s="17"/>
      <c r="T39" s="17"/>
      <c r="U39" s="17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</row>
    <row r="40" spans="1:85" ht="54" customHeight="1">
      <c r="A40" s="317"/>
      <c r="B40" s="317"/>
      <c r="C40" s="317"/>
      <c r="D40" s="317"/>
      <c r="E40" s="317"/>
      <c r="F40" s="327"/>
      <c r="G40" s="32"/>
      <c r="H40" s="31"/>
      <c r="I40" s="31"/>
      <c r="J40" s="31"/>
      <c r="K40" s="31"/>
      <c r="L40" s="26"/>
      <c r="M40" s="26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</row>
    <row r="41" spans="1:85" ht="54" customHeight="1">
      <c r="A41" s="317"/>
      <c r="B41" s="317"/>
      <c r="C41" s="317"/>
      <c r="D41" s="317"/>
      <c r="E41" s="317"/>
      <c r="F41" s="33"/>
      <c r="G41" s="31"/>
      <c r="H41" s="31"/>
      <c r="I41" s="31"/>
      <c r="J41" s="31"/>
      <c r="K41" s="31"/>
      <c r="L41" s="26"/>
      <c r="M41" s="26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</row>
    <row r="42" spans="1:85" ht="54" customHeight="1">
      <c r="A42" s="317"/>
      <c r="B42" s="317"/>
      <c r="C42" s="317"/>
      <c r="D42" s="317"/>
      <c r="E42" s="317"/>
      <c r="F42" s="37"/>
      <c r="G42" s="31"/>
      <c r="H42" s="31"/>
      <c r="I42" s="31"/>
      <c r="J42" s="31"/>
      <c r="K42" s="31"/>
      <c r="L42" s="26"/>
      <c r="M42" s="26"/>
      <c r="N42" s="17"/>
      <c r="O42" s="17"/>
      <c r="P42" s="17"/>
      <c r="Q42" s="17"/>
      <c r="R42" s="17"/>
      <c r="S42" s="17"/>
      <c r="T42" s="17"/>
      <c r="U42" s="17"/>
      <c r="V42" s="17"/>
      <c r="W42" s="34"/>
      <c r="X42" s="34"/>
      <c r="Y42" s="34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</row>
    <row r="43" spans="1:85" ht="54" customHeight="1">
      <c r="A43" s="317"/>
      <c r="B43" s="317"/>
      <c r="C43" s="317"/>
      <c r="D43" s="317"/>
      <c r="E43" s="31"/>
      <c r="F43" s="37"/>
      <c r="G43" s="31"/>
      <c r="H43" s="31"/>
      <c r="I43" s="31"/>
      <c r="J43" s="31"/>
      <c r="K43" s="31"/>
      <c r="L43" s="26"/>
      <c r="M43" s="26"/>
      <c r="N43" s="17"/>
      <c r="O43" s="17"/>
      <c r="P43" s="17"/>
      <c r="Q43" s="17"/>
      <c r="R43" s="17"/>
      <c r="S43" s="17"/>
      <c r="T43" s="17"/>
      <c r="U43" s="17"/>
      <c r="V43" s="17"/>
      <c r="W43" s="35"/>
      <c r="X43" s="35"/>
      <c r="Y43" s="3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</row>
    <row r="44" spans="1:85" ht="54" customHeight="1">
      <c r="A44" s="317"/>
      <c r="B44" s="317"/>
      <c r="C44" s="317"/>
      <c r="D44" s="317"/>
      <c r="E44" s="31"/>
      <c r="F44" s="31"/>
      <c r="G44" s="37"/>
      <c r="H44" s="31"/>
      <c r="I44" s="31"/>
      <c r="J44" s="31"/>
      <c r="K44" s="31"/>
      <c r="L44" s="26"/>
      <c r="M44" s="26"/>
      <c r="N44" s="17"/>
      <c r="O44" s="17"/>
      <c r="P44" s="17"/>
      <c r="Q44" s="17"/>
      <c r="R44" s="17"/>
      <c r="S44" s="17"/>
      <c r="T44" s="17"/>
      <c r="U44" s="17"/>
      <c r="V44" s="17"/>
      <c r="W44" s="36"/>
      <c r="X44" s="36"/>
      <c r="Y44" s="36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</row>
    <row r="45" spans="1:85" ht="54" customHeight="1">
      <c r="A45" s="317"/>
      <c r="B45" s="317"/>
      <c r="C45" s="317"/>
      <c r="D45" s="317"/>
      <c r="E45" s="31"/>
      <c r="F45" s="31"/>
      <c r="G45" s="37"/>
      <c r="H45" s="31"/>
      <c r="I45" s="31"/>
      <c r="J45" s="31"/>
      <c r="K45" s="31"/>
      <c r="L45" s="26"/>
      <c r="M45" s="2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</row>
    <row r="46" spans="1:85" ht="54" customHeight="1">
      <c r="A46" s="317"/>
      <c r="B46" s="317"/>
      <c r="C46" s="317"/>
      <c r="D46" s="317"/>
      <c r="E46" s="317"/>
      <c r="F46" s="317"/>
      <c r="G46" s="37"/>
      <c r="H46" s="31"/>
      <c r="I46" s="31"/>
      <c r="J46" s="31"/>
      <c r="K46" s="31"/>
      <c r="L46" s="26"/>
      <c r="M46" s="2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</row>
    <row r="47" spans="1:85" ht="54" customHeight="1">
      <c r="A47" s="317"/>
      <c r="B47" s="317"/>
      <c r="C47" s="317"/>
      <c r="D47" s="317"/>
      <c r="E47" s="317"/>
      <c r="F47" s="317"/>
      <c r="G47" s="37"/>
      <c r="H47" s="31"/>
      <c r="I47" s="31"/>
      <c r="J47" s="31"/>
      <c r="K47" s="31"/>
      <c r="L47" s="26"/>
      <c r="M47" s="2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</row>
    <row r="48" spans="1:85" ht="54" customHeight="1">
      <c r="A48" s="317"/>
      <c r="B48" s="317"/>
      <c r="C48" s="317"/>
      <c r="D48" s="317"/>
      <c r="E48" s="317"/>
      <c r="F48" s="317"/>
      <c r="G48" s="37"/>
      <c r="H48" s="31"/>
      <c r="I48" s="31"/>
      <c r="J48" s="31"/>
      <c r="K48" s="31"/>
      <c r="L48" s="26"/>
      <c r="M48" s="2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</row>
    <row r="49" spans="1:85" ht="54" customHeight="1" thickBot="1">
      <c r="A49" s="317"/>
      <c r="B49" s="317"/>
      <c r="C49" s="317"/>
      <c r="D49" s="317"/>
      <c r="E49" s="317"/>
      <c r="F49" s="317"/>
      <c r="G49" s="328"/>
      <c r="H49" s="31"/>
      <c r="I49" s="31"/>
      <c r="J49" s="31"/>
      <c r="K49" s="31"/>
      <c r="L49" s="26"/>
      <c r="M49" s="2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</row>
    <row r="50" spans="1:85" ht="54" customHeight="1" thickBot="1" thickTop="1">
      <c r="A50" s="329" t="s">
        <v>91</v>
      </c>
      <c r="B50" s="330"/>
      <c r="C50" s="330"/>
      <c r="D50" s="330"/>
      <c r="E50" s="331"/>
      <c r="F50" s="332" t="s">
        <v>66</v>
      </c>
      <c r="G50" s="331"/>
      <c r="H50" s="331"/>
      <c r="I50" s="331"/>
      <c r="J50" s="31"/>
      <c r="K50" s="31"/>
      <c r="L50" s="26"/>
      <c r="M50" s="2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</row>
    <row r="51" spans="1:85" ht="54" customHeight="1" thickBot="1" thickTop="1">
      <c r="A51" s="333" t="s">
        <v>38</v>
      </c>
      <c r="B51" s="7">
        <f>((CODE(UPPER(RIGHT(D51,1)))-79)/8)</f>
        <v>0</v>
      </c>
      <c r="C51" s="7" t="s">
        <v>83</v>
      </c>
      <c r="D51" s="7" t="str">
        <f>(UPPER(LEFT(D3,1)))</f>
        <v>O</v>
      </c>
      <c r="E51" s="331"/>
      <c r="F51" s="7">
        <f>(100*((CODE(UPPER(B14))-64)+(SUBSTITUTE((1-ROUNDDOWN((CODE(UPPER(B14))-64)/10,0)),0,-1,1)/2-0.5)))+((CODE(UPPER(C14))-64)+(SUBSTITUTE((1-ROUNDDOWN((CODE(UPPER(C14))-64)/10,0)),0,-1,1)/2-0.5))</f>
        <v>101</v>
      </c>
      <c r="G51" s="7" t="s">
        <v>62</v>
      </c>
      <c r="H51" s="7" t="s">
        <v>83</v>
      </c>
      <c r="I51" s="7" t="str">
        <f>UPPER(LEFT(D12,1))</f>
        <v>O</v>
      </c>
      <c r="J51" s="31"/>
      <c r="K51" s="31"/>
      <c r="L51" s="26"/>
      <c r="M51" s="26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</row>
    <row r="52" spans="1:85" ht="54" customHeight="1" thickBot="1" thickTop="1">
      <c r="A52" s="7" t="s">
        <v>50</v>
      </c>
      <c r="B52" s="7">
        <f>3600*(C3*10+C5-1)</f>
        <v>183600</v>
      </c>
      <c r="C52" s="7" t="s">
        <v>56</v>
      </c>
      <c r="D52" s="7">
        <f>3600*(10*(B3-((CODE(UPPER(RIGHT(D51,1)))-79)/8))+ABS(B5-((CODE(UPPER(RIGHT(D51,1)))-79)/8))*ABS(((CODE(UPPER(RIGHT(D51,1)))-79)/8)-1)+(10*((B5+9)/10-INT((B5+9)/10)))*((CODE(UPPER(RIGHT(D51,1)))-79)/8))</f>
        <v>3600</v>
      </c>
      <c r="E52" s="7"/>
      <c r="F52" s="333">
        <f>(ROUNDDOWN(F51/100,0))</f>
        <v>1</v>
      </c>
      <c r="G52" s="7" t="s">
        <v>48</v>
      </c>
      <c r="H52" s="7"/>
      <c r="I52" s="7" t="str">
        <f>UPPER(LEFT(E12,1))</f>
        <v>S</v>
      </c>
      <c r="J52" s="31"/>
      <c r="K52" s="31"/>
      <c r="L52" s="26"/>
      <c r="M52" s="2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</row>
    <row r="53" spans="1:85" ht="54" customHeight="1" thickBot="1" thickTop="1">
      <c r="A53" s="7" t="s">
        <v>51</v>
      </c>
      <c r="B53" s="7">
        <f>(15*60*(4-ROUNDUP(D5/2,0)))</f>
        <v>1800</v>
      </c>
      <c r="C53" s="7" t="s">
        <v>57</v>
      </c>
      <c r="D53" s="7">
        <f>(1800*(2*(1-(D5/2-TRUNC((D5/2),0)))-1))*ABS(-(1-((CODE(UPPER(RIGHT(D51,1)))-79)/8)))+(1800*(1-(2*(1-(D5/2-TRUNC((D5/2),0)))-1)))*((CODE(UPPER(RIGHT(D51,1)))-79)/8)</f>
        <v>0</v>
      </c>
      <c r="E53" s="7">
        <f>2700-D53</f>
        <v>2700</v>
      </c>
      <c r="F53" s="334">
        <f>F51-100*ROUNDDOWN(F51/100,0)</f>
        <v>1</v>
      </c>
      <c r="G53" s="7" t="s">
        <v>49</v>
      </c>
      <c r="H53" s="7"/>
      <c r="I53" s="331"/>
      <c r="J53" s="55"/>
      <c r="K53" s="37"/>
      <c r="L53" s="13"/>
      <c r="M53" s="13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</row>
    <row r="54" spans="1:85" ht="54" customHeight="1" thickBot="1" thickTop="1">
      <c r="A54" s="7" t="s">
        <v>52</v>
      </c>
      <c r="B54" s="335">
        <f>(300*(3-ROUNDUP(E5/3,0)))</f>
        <v>300</v>
      </c>
      <c r="C54" s="7" t="s">
        <v>58</v>
      </c>
      <c r="D54" s="335">
        <f>(600*MOD(E5-1,3))*ABS(-(1-((CODE(UPPER(RIGHT(D51,1)))-79)/8)))+(600*(2-MOD(E5-1,3)))*((CODE(UPPER(RIGHT(D51,1)))-79)/8)</f>
        <v>0</v>
      </c>
      <c r="E54" s="7"/>
      <c r="F54" s="333" t="s">
        <v>38</v>
      </c>
      <c r="G54" s="7">
        <f>((CODE(UPPER(RIGHT(I51,1)))-79)/8)</f>
        <v>0</v>
      </c>
      <c r="H54" s="7" t="s">
        <v>56</v>
      </c>
      <c r="I54" s="7"/>
      <c r="J54" s="55"/>
      <c r="K54" s="37"/>
      <c r="L54" s="13"/>
      <c r="M54" s="13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</row>
    <row r="55" spans="1:85" ht="54" customHeight="1" thickBot="1" thickTop="1">
      <c r="A55" s="7" t="s">
        <v>53</v>
      </c>
      <c r="B55" s="7">
        <f>(100*(3-ROUNDUP(F5/3,0)))</f>
        <v>100</v>
      </c>
      <c r="C55" s="7" t="s">
        <v>59</v>
      </c>
      <c r="D55" s="7">
        <f>(200*MOD(F5-1,3))*ABS(-(1-((CODE(UPPER(RIGHT(D51,1)))-79)/8)))+(200*(2-MOD(F5-1,3)))*((CODE(UPPER(RIGHT(D51,1)))-79)/8)</f>
        <v>200</v>
      </c>
      <c r="E55" s="7"/>
      <c r="F55" s="7" t="s">
        <v>63</v>
      </c>
      <c r="G55" s="7">
        <f>(3600*(C12*10+9-CODE(I52)+78-F52/4))</f>
        <v>193500</v>
      </c>
      <c r="H55" s="7" t="s">
        <v>57</v>
      </c>
      <c r="I55" s="7">
        <f>3600*((10*(B12-((CODE(UPPER(RIGHT(I51,1)))-79)/8)))+((F53-1)/2)*ABS(((CODE(UPPER(RIGHT(I51,1)))-79)/8)-1)+((20-F53)/2)*((CODE(UPPER(RIGHT(I51,1)))-79)/8))</f>
        <v>0</v>
      </c>
      <c r="J55" s="55"/>
      <c r="K55" s="37"/>
      <c r="L55" s="37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18"/>
      <c r="X55" s="18"/>
      <c r="Y55" s="18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</row>
    <row r="56" spans="1:85" ht="54" customHeight="1" thickBot="1" thickTop="1">
      <c r="A56" s="7" t="s">
        <v>54</v>
      </c>
      <c r="B56" s="7">
        <f>(100/3*(3-ROUNDUP((CODE(LOWER(G5))-96)/3,0))+50/3)</f>
        <v>50</v>
      </c>
      <c r="C56" s="7" t="s">
        <v>60</v>
      </c>
      <c r="D56" s="7">
        <f>(200/3*(MOD((CODE(LOWER(G5))-96)-1,3))+100/3)*ABS(-(1-((CODE(UPPER(RIGHT(D51,1)))-79)/8)))+(200/3*(2-MOD((CODE(LOWER(G5))-96)-1,3))+100/3)*((CODE(UPPER(RIGHT(D51,1)))-79)/8)</f>
        <v>100</v>
      </c>
      <c r="E56" s="7"/>
      <c r="F56" s="7" t="s">
        <v>52</v>
      </c>
      <c r="G56" s="335">
        <f>(300*(3-ROUNDUP(D14/3,0)))</f>
        <v>600</v>
      </c>
      <c r="H56" s="7" t="s">
        <v>58</v>
      </c>
      <c r="I56" s="7">
        <f>(600*MOD(D14-1,3))*ABS(-(1-((CODE(UPPER(RIGHT(I51,1)))-79)/8)))+(600*(2-MOD(D14-1,3)))*((CODE(UPPER(RIGHT(I51,1)))-79)/8)</f>
        <v>0</v>
      </c>
      <c r="J56" s="55"/>
      <c r="K56" s="37"/>
      <c r="L56" s="13"/>
      <c r="M56" s="13"/>
      <c r="N56" s="39"/>
      <c r="O56" s="39"/>
      <c r="P56" s="39"/>
      <c r="Q56" s="39"/>
      <c r="R56" s="39"/>
      <c r="S56" s="39"/>
      <c r="T56" s="39"/>
      <c r="U56" s="39"/>
      <c r="V56" s="39"/>
      <c r="W56" s="18"/>
      <c r="X56" s="18"/>
      <c r="Y56" s="18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</row>
    <row r="57" spans="1:85" ht="54" customHeight="1" thickBot="1" thickTop="1">
      <c r="A57" s="7" t="s">
        <v>55</v>
      </c>
      <c r="B57" s="7">
        <f>(B52+B53+B54+B55+B56)</f>
        <v>185850</v>
      </c>
      <c r="C57" s="7" t="s">
        <v>61</v>
      </c>
      <c r="D57" s="7">
        <f>SUM(D53+D54+D55+D56)</f>
        <v>300</v>
      </c>
      <c r="E57" s="7"/>
      <c r="F57" s="7" t="s">
        <v>53</v>
      </c>
      <c r="G57" s="335">
        <f>(100*(3-ROUNDUP(E14/3,0)))</f>
        <v>100</v>
      </c>
      <c r="H57" s="7" t="s">
        <v>59</v>
      </c>
      <c r="I57" s="7">
        <f>(200*MOD(E14-1,3))*ABS(-(1-((CODE(UPPER(RIGHT(I51,1)))-79)/8)))+(200*(2-MOD(E14-1,3)))*((CODE(UPPER(RIGHT(I51,1)))-79)/8)</f>
        <v>200</v>
      </c>
      <c r="J57" s="55"/>
      <c r="K57" s="37"/>
      <c r="L57" s="13"/>
      <c r="M57" s="13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</row>
    <row r="58" spans="1:85" ht="54" customHeight="1" thickBot="1" thickTop="1">
      <c r="A58" s="7" t="s">
        <v>110</v>
      </c>
      <c r="B58" s="331"/>
      <c r="C58" s="7"/>
      <c r="D58" s="7"/>
      <c r="E58" s="7"/>
      <c r="F58" s="7" t="s">
        <v>54</v>
      </c>
      <c r="G58" s="7">
        <f>(100/3*(3-ROUNDUP((CODE(LOWER(F14))-96)/3,0))+50/3)</f>
        <v>50</v>
      </c>
      <c r="H58" s="7" t="s">
        <v>60</v>
      </c>
      <c r="I58" s="7">
        <f>(200/3*(MOD((CODE(LOWER(F14))-96)-1,3))+100/3)*ABS(-(1-((CODE(UPPER(RIGHT(I51,1)))-79)/8)))+(200/3*(2-MOD((CODE(LOWER(F14))-96)-1,3))+100/3)*((CODE(UPPER(RIGHT(I51,1)))-79)/8)</f>
        <v>100</v>
      </c>
      <c r="J58" s="31"/>
      <c r="K58" s="31"/>
      <c r="L58" s="26"/>
      <c r="M58" s="26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</row>
    <row r="59" spans="1:85" ht="54" customHeight="1" thickBot="1" thickTop="1">
      <c r="A59" s="7"/>
      <c r="B59" s="7"/>
      <c r="C59" s="7"/>
      <c r="D59" s="7"/>
      <c r="E59" s="7"/>
      <c r="F59" s="7" t="s">
        <v>55</v>
      </c>
      <c r="G59" s="7">
        <f>(G55+G56+G57+G58)</f>
        <v>194250</v>
      </c>
      <c r="H59" s="7" t="s">
        <v>61</v>
      </c>
      <c r="I59" s="7">
        <f>(I55+I56+I57+I58)</f>
        <v>300</v>
      </c>
      <c r="J59" s="31"/>
      <c r="K59" s="31"/>
      <c r="L59" s="26"/>
      <c r="M59" s="2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</row>
    <row r="60" spans="1:85" ht="54" customHeight="1" thickBot="1" thickTop="1">
      <c r="A60" s="7"/>
      <c r="B60" s="7"/>
      <c r="C60" s="7"/>
      <c r="D60" s="7"/>
      <c r="E60" s="7"/>
      <c r="F60" s="331"/>
      <c r="G60" s="331"/>
      <c r="H60" s="331"/>
      <c r="I60" s="331"/>
      <c r="J60" s="336"/>
      <c r="K60" s="336"/>
      <c r="L60" s="26"/>
      <c r="M60" s="2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</row>
    <row r="61" spans="1:85" ht="54" customHeight="1" thickBot="1" thickTop="1">
      <c r="A61" s="333" t="s">
        <v>90</v>
      </c>
      <c r="B61" s="7" t="s">
        <v>91</v>
      </c>
      <c r="C61" s="335">
        <f>((CODE(UPPER(RIGHT(B62,1)))-79)/8)</f>
        <v>0</v>
      </c>
      <c r="D61" s="7" t="s">
        <v>96</v>
      </c>
      <c r="E61" s="7"/>
      <c r="F61" s="331"/>
      <c r="G61" s="331"/>
      <c r="H61" s="7"/>
      <c r="I61" s="7"/>
      <c r="J61" s="31"/>
      <c r="K61" s="31"/>
      <c r="L61" s="26"/>
      <c r="M61" s="2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1:85" ht="54" customHeight="1" thickBot="1" thickTop="1">
      <c r="A62" s="7" t="s">
        <v>83</v>
      </c>
      <c r="B62" s="7" t="str">
        <f>CHAR((CODE(UPPER(E21))-87)*(-100/180)+CODE(UPPER(E21)))</f>
        <v>O</v>
      </c>
      <c r="C62" s="7"/>
      <c r="D62" s="7" t="s">
        <v>94</v>
      </c>
      <c r="E62" s="159">
        <f>ROUNDUP(18000*(((3600*B20+60*C20+D20+3600)/18000)-INT(((3600*B20+60*C20+D20+3600)/18000))),0)</f>
        <v>3600</v>
      </c>
      <c r="F62" s="331"/>
      <c r="G62" s="331"/>
      <c r="H62" s="7"/>
      <c r="I62" s="7"/>
      <c r="J62" s="31"/>
      <c r="K62" s="31"/>
      <c r="L62" s="26"/>
      <c r="M62" s="2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</row>
    <row r="63" spans="1:85" ht="54" customHeight="1" thickBot="1" thickTop="1">
      <c r="A63" s="7" t="s">
        <v>71</v>
      </c>
      <c r="B63" s="7">
        <f>3600*B20+60*C20+D20+3600</f>
        <v>183600</v>
      </c>
      <c r="C63" s="7"/>
      <c r="D63" s="7" t="s">
        <v>95</v>
      </c>
      <c r="E63" s="7">
        <f>36000*(((3600*B21+60*C21+D21)/36000)-INT(((3600*B21+60*C21+D21)/36000)))</f>
        <v>0</v>
      </c>
      <c r="F63" s="331"/>
      <c r="G63" s="331"/>
      <c r="H63" s="7"/>
      <c r="I63" s="7"/>
      <c r="J63" s="31"/>
      <c r="K63" s="326"/>
      <c r="L63" s="26"/>
      <c r="M63" s="2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</row>
    <row r="64" spans="1:85" ht="54" customHeight="1" thickBot="1" thickTop="1">
      <c r="A64" s="7" t="s">
        <v>72</v>
      </c>
      <c r="B64" s="7">
        <f>3600*B21+60*C21+D21</f>
        <v>0</v>
      </c>
      <c r="C64" s="7"/>
      <c r="D64" s="7" t="s">
        <v>97</v>
      </c>
      <c r="E64" s="7">
        <f>E62-900*INT(E62/900)</f>
        <v>0</v>
      </c>
      <c r="F64" s="331"/>
      <c r="G64" s="331"/>
      <c r="H64" s="7"/>
      <c r="I64" s="7"/>
      <c r="J64" s="31"/>
      <c r="K64" s="31"/>
      <c r="L64" s="26"/>
      <c r="M64" s="2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</row>
    <row r="65" spans="1:85" ht="54" customHeight="1" thickBot="1" thickTop="1">
      <c r="A65" s="7" t="s">
        <v>85</v>
      </c>
      <c r="B65" s="333">
        <f>C20*60+D20</f>
        <v>0</v>
      </c>
      <c r="C65" s="7"/>
      <c r="D65" s="7" t="s">
        <v>98</v>
      </c>
      <c r="E65" s="7">
        <f>E63-1800*INT(E63/1800)</f>
        <v>0</v>
      </c>
      <c r="F65" s="331"/>
      <c r="G65" s="331"/>
      <c r="H65" s="7"/>
      <c r="I65" s="7"/>
      <c r="J65" s="337"/>
      <c r="K65" s="337"/>
      <c r="L65" s="26"/>
      <c r="M65" s="2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</row>
    <row r="66" spans="1:85" ht="54" customHeight="1" thickBot="1" thickTop="1">
      <c r="A66" s="7" t="s">
        <v>86</v>
      </c>
      <c r="B66" s="7">
        <f>C21*60+D21</f>
        <v>0</v>
      </c>
      <c r="C66" s="7"/>
      <c r="D66" s="7" t="s">
        <v>99</v>
      </c>
      <c r="E66" s="7">
        <f>E64-300*INT(E64/300)</f>
        <v>0</v>
      </c>
      <c r="F66" s="331"/>
      <c r="G66" s="331"/>
      <c r="H66" s="7"/>
      <c r="I66" s="7"/>
      <c r="J66" s="337"/>
      <c r="K66" s="337"/>
      <c r="L66" s="26"/>
      <c r="M66" s="2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</row>
    <row r="67" spans="1:85" ht="54" customHeight="1" thickBot="1" thickTop="1">
      <c r="A67" s="7" t="s">
        <v>87</v>
      </c>
      <c r="B67" s="56">
        <f>900*((B65/900)-INT(B65/900))</f>
        <v>0</v>
      </c>
      <c r="C67" s="7"/>
      <c r="D67" s="7" t="s">
        <v>100</v>
      </c>
      <c r="E67" s="7">
        <f>E65-600*INT(E65/600)</f>
        <v>0</v>
      </c>
      <c r="F67" s="331"/>
      <c r="G67" s="331"/>
      <c r="H67" s="7"/>
      <c r="I67" s="7"/>
      <c r="J67" s="31"/>
      <c r="K67" s="31"/>
      <c r="L67" s="26"/>
      <c r="M67" s="2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</row>
    <row r="68" spans="1:85" ht="54" customHeight="1" thickBot="1" thickTop="1">
      <c r="A68" s="7" t="s">
        <v>87</v>
      </c>
      <c r="B68" s="56">
        <f>1800*((B66/1800)-INT(B66/1800))</f>
        <v>0</v>
      </c>
      <c r="C68" s="7"/>
      <c r="D68" s="7" t="s">
        <v>54</v>
      </c>
      <c r="E68" s="7">
        <f>E66-100*INT(E66/100)</f>
        <v>0</v>
      </c>
      <c r="F68" s="7"/>
      <c r="G68" s="7"/>
      <c r="H68" s="7"/>
      <c r="I68" s="7"/>
      <c r="J68" s="31"/>
      <c r="K68" s="31"/>
      <c r="L68" s="26"/>
      <c r="M68" s="2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</row>
    <row r="69" spans="1:85" ht="54" customHeight="1" thickBot="1" thickTop="1">
      <c r="A69" s="7" t="s">
        <v>88</v>
      </c>
      <c r="B69" s="56">
        <f>300*(B67/300-INT(B67/300))</f>
        <v>0</v>
      </c>
      <c r="C69" s="331"/>
      <c r="D69" s="7" t="s">
        <v>60</v>
      </c>
      <c r="E69" s="7">
        <f>E67-200*INT(E67/200)</f>
        <v>0</v>
      </c>
      <c r="F69" s="331"/>
      <c r="G69" s="331"/>
      <c r="H69" s="331"/>
      <c r="I69" s="7"/>
      <c r="J69" s="31"/>
      <c r="K69" s="31"/>
      <c r="L69" s="26"/>
      <c r="M69" s="26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</row>
    <row r="70" spans="1:85" ht="54" customHeight="1" thickBot="1" thickTop="1">
      <c r="A70" s="7" t="s">
        <v>88</v>
      </c>
      <c r="B70" s="56">
        <f>600*(B68/600-INT(B68/600))</f>
        <v>0</v>
      </c>
      <c r="C70" s="331"/>
      <c r="D70" s="331"/>
      <c r="E70" s="331"/>
      <c r="F70" s="331"/>
      <c r="G70" s="331"/>
      <c r="H70" s="331"/>
      <c r="I70" s="7"/>
      <c r="J70" s="31"/>
      <c r="K70" s="31"/>
      <c r="L70" s="26"/>
      <c r="M70" s="26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</row>
    <row r="71" spans="1:85" ht="54" customHeight="1" thickBot="1" thickTop="1">
      <c r="A71" s="7" t="s">
        <v>89</v>
      </c>
      <c r="B71" s="56">
        <f>(100*(B69/100-INT(B69/100)))</f>
        <v>0</v>
      </c>
      <c r="C71" s="331"/>
      <c r="D71" s="331"/>
      <c r="E71" s="331"/>
      <c r="F71" s="331"/>
      <c r="G71" s="7"/>
      <c r="H71" s="331"/>
      <c r="I71" s="331"/>
      <c r="J71" s="31"/>
      <c r="K71" s="31"/>
      <c r="L71" s="26"/>
      <c r="M71" s="26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</row>
    <row r="72" spans="1:85" ht="54" customHeight="1" thickBot="1" thickTop="1">
      <c r="A72" s="7" t="s">
        <v>89</v>
      </c>
      <c r="B72" s="56">
        <f>(200*(B70/200-INT(B70/200)))</f>
        <v>0</v>
      </c>
      <c r="C72" s="331"/>
      <c r="D72" s="331"/>
      <c r="E72" s="331"/>
      <c r="F72" s="331"/>
      <c r="G72" s="7"/>
      <c r="H72" s="331"/>
      <c r="I72" s="331"/>
      <c r="J72" s="31"/>
      <c r="K72" s="31"/>
      <c r="L72" s="26"/>
      <c r="M72" s="2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</row>
    <row r="73" spans="1:85" ht="54" customHeight="1" thickTop="1">
      <c r="A73" s="317"/>
      <c r="B73" s="317"/>
      <c r="C73" s="317"/>
      <c r="D73" s="317"/>
      <c r="E73" s="317"/>
      <c r="F73" s="317"/>
      <c r="G73" s="338"/>
      <c r="H73" s="31"/>
      <c r="I73" s="31"/>
      <c r="J73" s="31"/>
      <c r="K73" s="31"/>
      <c r="L73" s="26"/>
      <c r="M73" s="2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</row>
    <row r="74" spans="1:85" ht="54" customHeight="1">
      <c r="A74" s="317"/>
      <c r="B74" s="317"/>
      <c r="C74" s="317"/>
      <c r="D74" s="317"/>
      <c r="E74" s="317"/>
      <c r="F74" s="317"/>
      <c r="G74" s="339"/>
      <c r="H74" s="31"/>
      <c r="I74" s="31"/>
      <c r="J74" s="31"/>
      <c r="K74" s="31"/>
      <c r="L74" s="26"/>
      <c r="M74" s="2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</row>
    <row r="75" spans="1:85" ht="54" customHeight="1">
      <c r="A75" s="317"/>
      <c r="B75" s="317"/>
      <c r="C75" s="317"/>
      <c r="D75" s="317"/>
      <c r="E75" s="317"/>
      <c r="F75" s="317"/>
      <c r="G75" s="339"/>
      <c r="H75" s="31"/>
      <c r="I75" s="31"/>
      <c r="J75" s="31"/>
      <c r="K75" s="31"/>
      <c r="L75" s="26"/>
      <c r="M75" s="2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</row>
    <row r="76" spans="1:85" ht="54" customHeight="1">
      <c r="A76" s="31"/>
      <c r="B76" s="31"/>
      <c r="C76" s="31"/>
      <c r="D76" s="31"/>
      <c r="E76" s="31"/>
      <c r="F76" s="33"/>
      <c r="G76" s="340"/>
      <c r="H76" s="31"/>
      <c r="I76" s="31"/>
      <c r="J76" s="336"/>
      <c r="K76" s="31"/>
      <c r="L76" s="26"/>
      <c r="M76" s="2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</row>
    <row r="77" spans="1:85" ht="15">
      <c r="A77" s="31"/>
      <c r="B77" s="31"/>
      <c r="C77" s="31"/>
      <c r="D77" s="31"/>
      <c r="E77" s="31"/>
      <c r="F77" s="33"/>
      <c r="G77" s="33"/>
      <c r="H77" s="31"/>
      <c r="I77" s="31"/>
      <c r="J77" s="336"/>
      <c r="K77" s="31"/>
      <c r="L77" s="26"/>
      <c r="M77" s="2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</row>
    <row r="78" spans="1:85" ht="15">
      <c r="A78" s="341"/>
      <c r="B78" s="341"/>
      <c r="C78" s="33"/>
      <c r="D78" s="33"/>
      <c r="E78" s="342"/>
      <c r="F78" s="33"/>
      <c r="G78" s="40"/>
      <c r="H78" s="31"/>
      <c r="I78" s="31"/>
      <c r="J78" s="31"/>
      <c r="K78" s="31"/>
      <c r="L78" s="26"/>
      <c r="M78" s="2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</row>
    <row r="79" spans="1:85" ht="15">
      <c r="A79" s="341"/>
      <c r="B79" s="341"/>
      <c r="C79" s="343"/>
      <c r="D79" s="343"/>
      <c r="E79" s="344"/>
      <c r="F79" s="343"/>
      <c r="G79" s="41"/>
      <c r="H79" s="31"/>
      <c r="I79" s="31"/>
      <c r="J79" s="31"/>
      <c r="K79" s="31"/>
      <c r="L79" s="26"/>
      <c r="M79" s="2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</row>
    <row r="80" spans="1:85" ht="15">
      <c r="A80" s="33"/>
      <c r="B80" s="345"/>
      <c r="C80" s="33"/>
      <c r="D80" s="33"/>
      <c r="E80" s="33"/>
      <c r="F80" s="33"/>
      <c r="G80" s="346"/>
      <c r="H80" s="31"/>
      <c r="I80" s="31"/>
      <c r="J80" s="31"/>
      <c r="K80" s="31"/>
      <c r="L80" s="26"/>
      <c r="M80" s="2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</row>
    <row r="81" spans="1:85" ht="15">
      <c r="A81" s="33"/>
      <c r="B81" s="33"/>
      <c r="C81" s="33"/>
      <c r="D81" s="33"/>
      <c r="E81" s="33"/>
      <c r="F81" s="42"/>
      <c r="G81" s="346"/>
      <c r="H81" s="31"/>
      <c r="I81" s="31"/>
      <c r="J81" s="31"/>
      <c r="K81" s="31"/>
      <c r="L81" s="26"/>
      <c r="M81" s="2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</row>
    <row r="82" spans="1:85" ht="15.75" thickBot="1">
      <c r="A82" s="33"/>
      <c r="B82" s="33"/>
      <c r="C82" s="33"/>
      <c r="D82" s="33"/>
      <c r="E82" s="33"/>
      <c r="F82" s="33"/>
      <c r="G82" s="346"/>
      <c r="H82" s="31"/>
      <c r="I82" s="31"/>
      <c r="J82" s="31"/>
      <c r="K82" s="31"/>
      <c r="L82" s="26"/>
      <c r="M82" s="2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</row>
    <row r="83" spans="1:85" ht="16.5" thickBot="1" thickTop="1">
      <c r="A83" s="347">
        <v>0</v>
      </c>
      <c r="B83" s="347" t="s">
        <v>26</v>
      </c>
      <c r="C83" s="347" t="s">
        <v>80</v>
      </c>
      <c r="D83" s="347" t="s">
        <v>7</v>
      </c>
      <c r="E83" s="348"/>
      <c r="F83" s="349"/>
      <c r="G83" s="346"/>
      <c r="H83" s="31"/>
      <c r="I83" s="31"/>
      <c r="J83" s="31"/>
      <c r="K83" s="31"/>
      <c r="L83" s="26"/>
      <c r="M83" s="2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</row>
    <row r="84" spans="1:85" ht="16.5" thickBot="1" thickTop="1">
      <c r="A84" s="347">
        <v>1</v>
      </c>
      <c r="B84" s="347" t="s">
        <v>4</v>
      </c>
      <c r="C84" s="347" t="s">
        <v>81</v>
      </c>
      <c r="D84" s="347" t="s">
        <v>9</v>
      </c>
      <c r="E84" s="339"/>
      <c r="F84" s="349"/>
      <c r="G84" s="346"/>
      <c r="H84" s="31"/>
      <c r="I84" s="31"/>
      <c r="J84" s="31"/>
      <c r="K84" s="31"/>
      <c r="L84" s="26"/>
      <c r="M84" s="2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</row>
    <row r="85" spans="1:85" ht="16.5" thickBot="1" thickTop="1">
      <c r="A85" s="347">
        <v>2</v>
      </c>
      <c r="B85" s="347" t="s">
        <v>28</v>
      </c>
      <c r="C85" s="347" t="s">
        <v>35</v>
      </c>
      <c r="D85" s="347" t="s">
        <v>10</v>
      </c>
      <c r="E85" s="339"/>
      <c r="F85" s="339"/>
      <c r="G85" s="346"/>
      <c r="H85" s="31"/>
      <c r="I85" s="31"/>
      <c r="J85" s="31"/>
      <c r="K85" s="31"/>
      <c r="L85" s="26"/>
      <c r="M85" s="2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</row>
    <row r="86" spans="1:85" ht="16.5" thickBot="1" thickTop="1">
      <c r="A86" s="347">
        <v>3</v>
      </c>
      <c r="B86" s="347" t="s">
        <v>25</v>
      </c>
      <c r="C86" s="347" t="s">
        <v>36</v>
      </c>
      <c r="D86" s="347" t="s">
        <v>11</v>
      </c>
      <c r="E86" s="348"/>
      <c r="F86" s="340"/>
      <c r="G86" s="346"/>
      <c r="H86" s="31"/>
      <c r="I86" s="31"/>
      <c r="J86" s="31"/>
      <c r="K86" s="31"/>
      <c r="L86" s="26"/>
      <c r="M86" s="2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</row>
    <row r="87" spans="1:85" ht="16.5" thickBot="1" thickTop="1">
      <c r="A87" s="347">
        <v>4</v>
      </c>
      <c r="B87" s="347" t="s">
        <v>8</v>
      </c>
      <c r="C87" s="347" t="s">
        <v>0</v>
      </c>
      <c r="D87" s="347" t="s">
        <v>12</v>
      </c>
      <c r="E87" s="339"/>
      <c r="F87" s="339"/>
      <c r="G87" s="346"/>
      <c r="H87" s="31"/>
      <c r="I87" s="31"/>
      <c r="J87" s="31"/>
      <c r="K87" s="31"/>
      <c r="L87" s="26"/>
      <c r="M87" s="2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</row>
    <row r="88" spans="1:85" ht="16.5" thickBot="1" thickTop="1">
      <c r="A88" s="347">
        <v>5</v>
      </c>
      <c r="B88" s="347" t="s">
        <v>29</v>
      </c>
      <c r="C88" s="347" t="s">
        <v>6</v>
      </c>
      <c r="D88" s="347" t="s">
        <v>13</v>
      </c>
      <c r="E88" s="57"/>
      <c r="F88" s="42"/>
      <c r="G88" s="346"/>
      <c r="H88" s="31"/>
      <c r="I88" s="31"/>
      <c r="J88" s="31"/>
      <c r="K88" s="31"/>
      <c r="L88" s="26"/>
      <c r="M88" s="2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</row>
    <row r="89" spans="1:85" ht="16.5" thickBot="1" thickTop="1">
      <c r="A89" s="347">
        <v>6</v>
      </c>
      <c r="B89" s="347" t="s">
        <v>27</v>
      </c>
      <c r="C89" s="347" t="s">
        <v>82</v>
      </c>
      <c r="D89" s="347" t="s">
        <v>14</v>
      </c>
      <c r="E89" s="58"/>
      <c r="F89" s="350"/>
      <c r="G89" s="346"/>
      <c r="H89" s="31"/>
      <c r="I89" s="31"/>
      <c r="J89" s="31"/>
      <c r="K89" s="31"/>
      <c r="L89" s="26"/>
      <c r="M89" s="2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</row>
    <row r="90" spans="1:85" ht="16.5" thickBot="1" thickTop="1">
      <c r="A90" s="347">
        <v>7</v>
      </c>
      <c r="B90" s="347" t="s">
        <v>30</v>
      </c>
      <c r="C90" s="347" t="s">
        <v>81</v>
      </c>
      <c r="D90" s="347" t="s">
        <v>15</v>
      </c>
      <c r="E90" s="154"/>
      <c r="F90" s="350"/>
      <c r="G90" s="346"/>
      <c r="H90" s="31"/>
      <c r="I90" s="31"/>
      <c r="J90" s="31"/>
      <c r="K90" s="31"/>
      <c r="L90" s="26"/>
      <c r="M90" s="2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</row>
    <row r="91" spans="1:85" ht="16.5" thickBot="1" thickTop="1">
      <c r="A91" s="347">
        <v>8</v>
      </c>
      <c r="B91" s="347" t="s">
        <v>33</v>
      </c>
      <c r="C91" s="347" t="s">
        <v>84</v>
      </c>
      <c r="D91" s="347" t="s">
        <v>16</v>
      </c>
      <c r="E91" s="154"/>
      <c r="F91" s="33"/>
      <c r="G91" s="346"/>
      <c r="H91" s="31"/>
      <c r="I91" s="31"/>
      <c r="J91" s="31"/>
      <c r="K91" s="31"/>
      <c r="L91" s="26"/>
      <c r="M91" s="2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</row>
    <row r="92" spans="1:85" ht="16.5" thickBot="1" thickTop="1">
      <c r="A92" s="347">
        <v>9</v>
      </c>
      <c r="B92" s="347"/>
      <c r="C92" s="347" t="s">
        <v>109</v>
      </c>
      <c r="D92" s="347" t="s">
        <v>17</v>
      </c>
      <c r="E92" s="351"/>
      <c r="F92" s="33"/>
      <c r="G92" s="346"/>
      <c r="H92" s="31"/>
      <c r="I92" s="31"/>
      <c r="J92" s="31"/>
      <c r="K92" s="31"/>
      <c r="L92" s="26"/>
      <c r="M92" s="2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</row>
    <row r="93" spans="1:85" ht="16.5" thickBot="1" thickTop="1">
      <c r="A93" s="347">
        <v>10</v>
      </c>
      <c r="B93" s="347"/>
      <c r="C93" s="347"/>
      <c r="D93" s="347" t="s">
        <v>18</v>
      </c>
      <c r="E93" s="351"/>
      <c r="F93" s="339"/>
      <c r="G93" s="346"/>
      <c r="H93" s="31"/>
      <c r="I93" s="31"/>
      <c r="J93" s="31"/>
      <c r="K93" s="31"/>
      <c r="L93" s="26"/>
      <c r="M93" s="2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</row>
    <row r="94" spans="1:85" ht="16.5" thickBot="1" thickTop="1">
      <c r="A94" s="347">
        <v>11</v>
      </c>
      <c r="B94" s="347"/>
      <c r="C94" s="347" t="s">
        <v>12</v>
      </c>
      <c r="D94" s="347" t="s">
        <v>19</v>
      </c>
      <c r="E94" s="351"/>
      <c r="F94" s="33"/>
      <c r="G94" s="346"/>
      <c r="H94" s="31"/>
      <c r="I94" s="31"/>
      <c r="J94" s="31"/>
      <c r="K94" s="31"/>
      <c r="L94" s="26"/>
      <c r="M94" s="2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</row>
    <row r="95" spans="1:85" ht="16.5" thickBot="1" thickTop="1">
      <c r="A95" s="347">
        <v>12</v>
      </c>
      <c r="B95" s="347"/>
      <c r="C95" s="347" t="s">
        <v>32</v>
      </c>
      <c r="D95" s="347" t="s">
        <v>0</v>
      </c>
      <c r="E95" s="351"/>
      <c r="F95" s="327"/>
      <c r="G95" s="346"/>
      <c r="H95" s="31"/>
      <c r="I95" s="31"/>
      <c r="J95" s="31"/>
      <c r="K95" s="31"/>
      <c r="L95" s="26"/>
      <c r="M95" s="2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</row>
    <row r="96" spans="1:85" ht="16.5" thickBot="1" thickTop="1">
      <c r="A96" s="347">
        <v>13</v>
      </c>
      <c r="B96" s="347"/>
      <c r="C96" s="347"/>
      <c r="D96" s="347" t="s">
        <v>5</v>
      </c>
      <c r="E96" s="351"/>
      <c r="F96" s="33"/>
      <c r="G96" s="346"/>
      <c r="H96" s="31"/>
      <c r="I96" s="31"/>
      <c r="J96" s="31"/>
      <c r="K96" s="31"/>
      <c r="L96" s="26"/>
      <c r="M96" s="2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</row>
    <row r="97" spans="1:85" ht="16.5" thickBot="1" thickTop="1">
      <c r="A97" s="347">
        <v>14</v>
      </c>
      <c r="B97" s="347"/>
      <c r="C97" s="347"/>
      <c r="D97" s="347" t="s">
        <v>21</v>
      </c>
      <c r="E97" s="351"/>
      <c r="F97" s="33"/>
      <c r="G97" s="346"/>
      <c r="H97" s="31"/>
      <c r="I97" s="31"/>
      <c r="J97" s="31"/>
      <c r="K97" s="31"/>
      <c r="L97" s="26"/>
      <c r="M97" s="2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</row>
    <row r="98" spans="1:85" ht="16.5" thickBot="1" thickTop="1">
      <c r="A98" s="347">
        <v>15</v>
      </c>
      <c r="B98" s="347"/>
      <c r="C98" s="347"/>
      <c r="D98" s="347" t="s">
        <v>22</v>
      </c>
      <c r="E98" s="351"/>
      <c r="F98" s="33"/>
      <c r="G98" s="346"/>
      <c r="H98" s="31"/>
      <c r="I98" s="31"/>
      <c r="J98" s="31"/>
      <c r="K98" s="31"/>
      <c r="L98" s="26"/>
      <c r="M98" s="2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</row>
    <row r="99" spans="1:85" ht="16.5" thickBot="1" thickTop="1">
      <c r="A99" s="347">
        <v>16</v>
      </c>
      <c r="B99" s="347"/>
      <c r="C99" s="347"/>
      <c r="D99" s="347" t="s">
        <v>23</v>
      </c>
      <c r="E99" s="351"/>
      <c r="F99" s="33"/>
      <c r="G99" s="346"/>
      <c r="H99" s="31"/>
      <c r="I99" s="31"/>
      <c r="J99" s="31"/>
      <c r="K99" s="31"/>
      <c r="L99" s="26"/>
      <c r="M99" s="2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</row>
    <row r="100" spans="1:85" ht="16.5" thickBot="1" thickTop="1">
      <c r="A100" s="347">
        <v>17</v>
      </c>
      <c r="B100" s="347"/>
      <c r="C100" s="347"/>
      <c r="D100" s="347" t="s">
        <v>6</v>
      </c>
      <c r="E100" s="351"/>
      <c r="F100" s="33"/>
      <c r="G100" s="346"/>
      <c r="H100" s="31"/>
      <c r="I100" s="31"/>
      <c r="J100" s="31"/>
      <c r="K100" s="31"/>
      <c r="L100" s="26"/>
      <c r="M100" s="2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</row>
    <row r="101" spans="1:85" ht="16.5" thickBot="1" thickTop="1">
      <c r="A101" s="347">
        <v>18</v>
      </c>
      <c r="B101" s="347"/>
      <c r="C101" s="347"/>
      <c r="D101" s="347" t="s">
        <v>24</v>
      </c>
      <c r="E101" s="351"/>
      <c r="F101" s="33"/>
      <c r="G101" s="346"/>
      <c r="H101" s="31"/>
      <c r="I101" s="31"/>
      <c r="J101" s="31"/>
      <c r="K101" s="31"/>
      <c r="L101" s="26"/>
      <c r="M101" s="2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</row>
    <row r="102" spans="1:85" ht="16.5" thickBot="1" thickTop="1">
      <c r="A102" s="347">
        <v>19</v>
      </c>
      <c r="B102" s="347"/>
      <c r="C102" s="347"/>
      <c r="D102" s="347" t="s">
        <v>20</v>
      </c>
      <c r="E102" s="351"/>
      <c r="F102" s="33"/>
      <c r="G102" s="346"/>
      <c r="H102" s="31"/>
      <c r="I102" s="31"/>
      <c r="J102" s="31"/>
      <c r="K102" s="31"/>
      <c r="L102" s="26"/>
      <c r="M102" s="2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</row>
    <row r="103" spans="1:85" ht="16.5" thickBot="1" thickTop="1">
      <c r="A103" s="347">
        <v>20</v>
      </c>
      <c r="B103" s="347"/>
      <c r="C103" s="347"/>
      <c r="D103" s="347"/>
      <c r="E103" s="351"/>
      <c r="F103" s="33"/>
      <c r="G103" s="31"/>
      <c r="H103" s="31"/>
      <c r="I103" s="31"/>
      <c r="J103" s="31"/>
      <c r="K103" s="31"/>
      <c r="L103" s="26"/>
      <c r="M103" s="2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</row>
    <row r="104" spans="1:85" ht="16.5" thickBot="1" thickTop="1">
      <c r="A104" s="347">
        <v>21</v>
      </c>
      <c r="B104" s="347"/>
      <c r="C104" s="347"/>
      <c r="D104" s="347"/>
      <c r="E104" s="351"/>
      <c r="F104" s="33"/>
      <c r="G104" s="31"/>
      <c r="H104" s="31"/>
      <c r="I104" s="31"/>
      <c r="J104" s="31"/>
      <c r="K104" s="31"/>
      <c r="L104" s="26"/>
      <c r="M104" s="2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</row>
    <row r="105" spans="1:85" ht="16.5" thickBot="1" thickTop="1">
      <c r="A105" s="347">
        <v>22</v>
      </c>
      <c r="B105" s="347"/>
      <c r="C105" s="347"/>
      <c r="D105" s="347"/>
      <c r="E105" s="351"/>
      <c r="F105" s="33"/>
      <c r="G105" s="31"/>
      <c r="H105" s="31"/>
      <c r="I105" s="31"/>
      <c r="J105" s="31"/>
      <c r="K105" s="31"/>
      <c r="L105" s="26"/>
      <c r="M105" s="2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</row>
    <row r="106" spans="1:85" ht="16.5" thickBot="1" thickTop="1">
      <c r="A106" s="347">
        <v>23</v>
      </c>
      <c r="B106" s="347"/>
      <c r="C106" s="347"/>
      <c r="D106" s="347"/>
      <c r="E106" s="351"/>
      <c r="F106" s="33"/>
      <c r="G106" s="31"/>
      <c r="H106" s="31"/>
      <c r="I106" s="31"/>
      <c r="J106" s="31"/>
      <c r="K106" s="31"/>
      <c r="L106" s="26"/>
      <c r="M106" s="2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</row>
    <row r="107" spans="1:85" ht="16.5" thickBot="1" thickTop="1">
      <c r="A107" s="347">
        <v>24</v>
      </c>
      <c r="B107" s="347"/>
      <c r="C107" s="347"/>
      <c r="D107" s="347"/>
      <c r="E107" s="351"/>
      <c r="F107" s="33"/>
      <c r="G107" s="31"/>
      <c r="H107" s="31"/>
      <c r="I107" s="31"/>
      <c r="J107" s="31"/>
      <c r="K107" s="31"/>
      <c r="L107" s="26"/>
      <c r="M107" s="2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</row>
    <row r="108" spans="1:85" ht="16.5" thickBot="1" thickTop="1">
      <c r="A108" s="347">
        <v>25</v>
      </c>
      <c r="B108" s="347"/>
      <c r="C108" s="347"/>
      <c r="D108" s="347"/>
      <c r="E108" s="351"/>
      <c r="F108" s="33"/>
      <c r="G108" s="31"/>
      <c r="H108" s="31"/>
      <c r="I108" s="31"/>
      <c r="J108" s="31"/>
      <c r="K108" s="31"/>
      <c r="L108" s="26"/>
      <c r="M108" s="26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</row>
    <row r="109" spans="1:85" ht="16.5" thickBot="1" thickTop="1">
      <c r="A109" s="347">
        <v>26</v>
      </c>
      <c r="B109" s="352"/>
      <c r="C109" s="352"/>
      <c r="D109" s="347"/>
      <c r="E109" s="351"/>
      <c r="F109" s="33"/>
      <c r="G109" s="31"/>
      <c r="H109" s="31"/>
      <c r="I109" s="31"/>
      <c r="J109" s="31"/>
      <c r="K109" s="31"/>
      <c r="L109" s="26"/>
      <c r="M109" s="26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</row>
    <row r="110" spans="1:85" ht="16.5" thickBot="1" thickTop="1">
      <c r="A110" s="347">
        <v>27</v>
      </c>
      <c r="B110" s="352"/>
      <c r="C110" s="352"/>
      <c r="D110" s="347"/>
      <c r="E110" s="351"/>
      <c r="F110" s="33"/>
      <c r="G110" s="31"/>
      <c r="H110" s="31"/>
      <c r="I110" s="31"/>
      <c r="J110" s="31"/>
      <c r="K110" s="31"/>
      <c r="L110" s="26"/>
      <c r="M110" s="26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</row>
    <row r="111" spans="1:85" ht="16.5" thickBot="1" thickTop="1">
      <c r="A111" s="347">
        <v>28</v>
      </c>
      <c r="B111" s="352"/>
      <c r="C111" s="352"/>
      <c r="D111" s="352"/>
      <c r="E111" s="351"/>
      <c r="F111" s="33"/>
      <c r="G111" s="31"/>
      <c r="H111" s="31"/>
      <c r="I111" s="31"/>
      <c r="J111" s="31"/>
      <c r="K111" s="31"/>
      <c r="L111" s="26"/>
      <c r="M111" s="2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</row>
    <row r="112" spans="1:85" ht="16.5" thickBot="1" thickTop="1">
      <c r="A112" s="347">
        <v>29</v>
      </c>
      <c r="B112" s="352"/>
      <c r="C112" s="352"/>
      <c r="D112" s="352"/>
      <c r="E112" s="351"/>
      <c r="F112" s="33"/>
      <c r="G112" s="31"/>
      <c r="H112" s="31"/>
      <c r="I112" s="31"/>
      <c r="J112" s="31"/>
      <c r="K112" s="31"/>
      <c r="L112" s="26"/>
      <c r="M112" s="26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</row>
    <row r="113" spans="1:85" ht="16.5" thickBot="1" thickTop="1">
      <c r="A113" s="347">
        <v>30</v>
      </c>
      <c r="B113" s="352"/>
      <c r="C113" s="352"/>
      <c r="D113" s="352"/>
      <c r="E113" s="351"/>
      <c r="F113" s="33"/>
      <c r="G113" s="31"/>
      <c r="H113" s="31"/>
      <c r="I113" s="31"/>
      <c r="J113" s="31"/>
      <c r="K113" s="31"/>
      <c r="L113" s="26"/>
      <c r="M113" s="2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</row>
    <row r="114" spans="1:85" ht="16.5" thickBot="1" thickTop="1">
      <c r="A114" s="347">
        <v>31</v>
      </c>
      <c r="B114" s="352"/>
      <c r="C114" s="352"/>
      <c r="D114" s="352"/>
      <c r="E114" s="351"/>
      <c r="F114" s="33"/>
      <c r="G114" s="31"/>
      <c r="H114" s="31"/>
      <c r="I114" s="31"/>
      <c r="J114" s="31"/>
      <c r="K114" s="31"/>
      <c r="L114" s="26"/>
      <c r="M114" s="26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</row>
    <row r="115" spans="1:85" ht="16.5" thickBot="1" thickTop="1">
      <c r="A115" s="347">
        <v>32</v>
      </c>
      <c r="B115" s="352"/>
      <c r="C115" s="352"/>
      <c r="D115" s="352"/>
      <c r="E115" s="351"/>
      <c r="F115" s="33"/>
      <c r="G115" s="31"/>
      <c r="H115" s="31"/>
      <c r="I115" s="31"/>
      <c r="J115" s="31"/>
      <c r="K115" s="31"/>
      <c r="L115" s="26"/>
      <c r="M115" s="26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</row>
    <row r="116" spans="1:85" ht="16.5" thickBot="1" thickTop="1">
      <c r="A116" s="347">
        <v>33</v>
      </c>
      <c r="B116" s="352"/>
      <c r="C116" s="352"/>
      <c r="D116" s="352"/>
      <c r="E116" s="351"/>
      <c r="F116" s="33"/>
      <c r="G116" s="31"/>
      <c r="H116" s="31"/>
      <c r="I116" s="31"/>
      <c r="J116" s="31"/>
      <c r="K116" s="31"/>
      <c r="L116" s="26"/>
      <c r="M116" s="26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</row>
    <row r="117" spans="1:85" ht="16.5" thickBot="1" thickTop="1">
      <c r="A117" s="347">
        <v>34</v>
      </c>
      <c r="B117" s="352"/>
      <c r="C117" s="352"/>
      <c r="D117" s="352"/>
      <c r="E117" s="351"/>
      <c r="F117" s="33"/>
      <c r="G117" s="31"/>
      <c r="H117" s="31"/>
      <c r="I117" s="31"/>
      <c r="J117" s="31"/>
      <c r="K117" s="31"/>
      <c r="L117" s="26"/>
      <c r="M117" s="26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</row>
    <row r="118" spans="1:85" ht="16.5" thickBot="1" thickTop="1">
      <c r="A118" s="347">
        <v>35</v>
      </c>
      <c r="B118" s="352"/>
      <c r="C118" s="352"/>
      <c r="D118" s="352"/>
      <c r="E118" s="351"/>
      <c r="F118" s="33"/>
      <c r="G118" s="31"/>
      <c r="H118" s="31"/>
      <c r="I118" s="31"/>
      <c r="J118" s="31"/>
      <c r="K118" s="31"/>
      <c r="L118" s="26"/>
      <c r="M118" s="2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</row>
    <row r="119" spans="1:85" ht="16.5" thickBot="1" thickTop="1">
      <c r="A119" s="347">
        <v>36</v>
      </c>
      <c r="B119" s="352"/>
      <c r="C119" s="352"/>
      <c r="D119" s="352"/>
      <c r="E119" s="351"/>
      <c r="F119" s="33"/>
      <c r="G119" s="31"/>
      <c r="H119" s="31"/>
      <c r="I119" s="31"/>
      <c r="J119" s="31"/>
      <c r="K119" s="31"/>
      <c r="L119" s="26"/>
      <c r="M119" s="26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</row>
    <row r="120" spans="1:85" ht="16.5" thickBot="1" thickTop="1">
      <c r="A120" s="347">
        <v>37</v>
      </c>
      <c r="B120" s="352"/>
      <c r="C120" s="352"/>
      <c r="D120" s="352"/>
      <c r="E120" s="351"/>
      <c r="F120" s="33"/>
      <c r="G120" s="31"/>
      <c r="H120" s="31"/>
      <c r="I120" s="31"/>
      <c r="J120" s="31"/>
      <c r="K120" s="31"/>
      <c r="L120" s="26"/>
      <c r="M120" s="26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</row>
    <row r="121" spans="1:85" ht="16.5" thickBot="1" thickTop="1">
      <c r="A121" s="347">
        <v>38</v>
      </c>
      <c r="B121" s="352"/>
      <c r="C121" s="352"/>
      <c r="D121" s="352"/>
      <c r="E121" s="351"/>
      <c r="F121" s="33"/>
      <c r="G121" s="31"/>
      <c r="H121" s="31"/>
      <c r="I121" s="31"/>
      <c r="J121" s="31"/>
      <c r="K121" s="31"/>
      <c r="L121" s="26"/>
      <c r="M121" s="26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</row>
    <row r="122" spans="1:85" ht="16.5" thickBot="1" thickTop="1">
      <c r="A122" s="347">
        <v>39</v>
      </c>
      <c r="B122" s="352"/>
      <c r="C122" s="352"/>
      <c r="D122" s="352"/>
      <c r="E122" s="351"/>
      <c r="F122" s="33"/>
      <c r="G122" s="31"/>
      <c r="H122" s="31"/>
      <c r="I122" s="31"/>
      <c r="J122" s="31"/>
      <c r="K122" s="31"/>
      <c r="L122" s="26"/>
      <c r="M122" s="2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</row>
    <row r="123" spans="1:85" ht="16.5" thickBot="1" thickTop="1">
      <c r="A123" s="347">
        <v>40</v>
      </c>
      <c r="B123" s="352"/>
      <c r="C123" s="352"/>
      <c r="D123" s="352"/>
      <c r="E123" s="351"/>
      <c r="F123" s="33"/>
      <c r="G123" s="31"/>
      <c r="H123" s="31"/>
      <c r="I123" s="31"/>
      <c r="J123" s="31"/>
      <c r="K123" s="31"/>
      <c r="L123" s="26"/>
      <c r="M123" s="26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</row>
    <row r="124" spans="1:85" ht="16.5" thickBot="1" thickTop="1">
      <c r="A124" s="347">
        <v>41</v>
      </c>
      <c r="B124" s="352"/>
      <c r="C124" s="352"/>
      <c r="D124" s="352"/>
      <c r="E124" s="351"/>
      <c r="F124" s="33"/>
      <c r="G124" s="31"/>
      <c r="H124" s="31"/>
      <c r="I124" s="31"/>
      <c r="J124" s="31"/>
      <c r="K124" s="31"/>
      <c r="L124" s="26"/>
      <c r="M124" s="26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</row>
    <row r="125" spans="1:85" ht="16.5" thickBot="1" thickTop="1">
      <c r="A125" s="347">
        <v>42</v>
      </c>
      <c r="B125" s="352"/>
      <c r="C125" s="352"/>
      <c r="D125" s="352"/>
      <c r="E125" s="351"/>
      <c r="F125" s="33"/>
      <c r="G125" s="31"/>
      <c r="H125" s="31"/>
      <c r="I125" s="31"/>
      <c r="J125" s="31"/>
      <c r="K125" s="31"/>
      <c r="L125" s="26"/>
      <c r="M125" s="26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</row>
    <row r="126" spans="1:85" ht="16.5" thickBot="1" thickTop="1">
      <c r="A126" s="347">
        <v>43</v>
      </c>
      <c r="B126" s="352"/>
      <c r="C126" s="352"/>
      <c r="D126" s="352"/>
      <c r="E126" s="351"/>
      <c r="F126" s="33"/>
      <c r="G126" s="31"/>
      <c r="H126" s="31"/>
      <c r="I126" s="31"/>
      <c r="J126" s="31"/>
      <c r="K126" s="31"/>
      <c r="L126" s="26"/>
      <c r="M126" s="26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</row>
    <row r="127" spans="1:85" ht="16.5" thickBot="1" thickTop="1">
      <c r="A127" s="347">
        <v>44</v>
      </c>
      <c r="B127" s="352"/>
      <c r="C127" s="352"/>
      <c r="D127" s="352"/>
      <c r="E127" s="351"/>
      <c r="F127" s="33"/>
      <c r="G127" s="31"/>
      <c r="H127" s="31"/>
      <c r="I127" s="31"/>
      <c r="J127" s="31"/>
      <c r="K127" s="31"/>
      <c r="L127" s="26"/>
      <c r="M127" s="26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</row>
    <row r="128" spans="1:85" ht="16.5" thickBot="1" thickTop="1">
      <c r="A128" s="347">
        <v>45</v>
      </c>
      <c r="B128" s="352"/>
      <c r="C128" s="352"/>
      <c r="D128" s="352"/>
      <c r="E128" s="351"/>
      <c r="F128" s="33"/>
      <c r="G128" s="31"/>
      <c r="H128" s="31"/>
      <c r="I128" s="31"/>
      <c r="J128" s="31"/>
      <c r="K128" s="31"/>
      <c r="L128" s="26"/>
      <c r="M128" s="26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</row>
    <row r="129" spans="1:85" ht="16.5" thickBot="1" thickTop="1">
      <c r="A129" s="347">
        <v>46</v>
      </c>
      <c r="B129" s="352"/>
      <c r="C129" s="352"/>
      <c r="D129" s="352"/>
      <c r="E129" s="351"/>
      <c r="F129" s="33"/>
      <c r="G129" s="31"/>
      <c r="H129" s="31"/>
      <c r="I129" s="31"/>
      <c r="J129" s="31"/>
      <c r="K129" s="31"/>
      <c r="L129" s="26"/>
      <c r="M129" s="26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</row>
    <row r="130" spans="1:85" ht="16.5" thickBot="1" thickTop="1">
      <c r="A130" s="347">
        <v>47</v>
      </c>
      <c r="B130" s="352"/>
      <c r="C130" s="352"/>
      <c r="D130" s="352"/>
      <c r="E130" s="351"/>
      <c r="F130" s="33"/>
      <c r="G130" s="31"/>
      <c r="H130" s="31"/>
      <c r="I130" s="31"/>
      <c r="J130" s="31"/>
      <c r="K130" s="31"/>
      <c r="L130" s="26"/>
      <c r="M130" s="26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</row>
    <row r="131" spans="1:85" ht="16.5" thickBot="1" thickTop="1">
      <c r="A131" s="347">
        <v>48</v>
      </c>
      <c r="B131" s="352"/>
      <c r="C131" s="352"/>
      <c r="D131" s="352"/>
      <c r="E131" s="351"/>
      <c r="F131" s="33"/>
      <c r="G131" s="31"/>
      <c r="H131" s="31"/>
      <c r="I131" s="31"/>
      <c r="J131" s="31"/>
      <c r="K131" s="31"/>
      <c r="L131" s="26"/>
      <c r="M131" s="26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</row>
    <row r="132" spans="1:85" ht="16.5" thickBot="1" thickTop="1">
      <c r="A132" s="347">
        <v>49</v>
      </c>
      <c r="B132" s="352"/>
      <c r="C132" s="352"/>
      <c r="D132" s="352"/>
      <c r="E132" s="351"/>
      <c r="F132" s="33"/>
      <c r="G132" s="31"/>
      <c r="H132" s="31"/>
      <c r="I132" s="31"/>
      <c r="J132" s="31"/>
      <c r="K132" s="31"/>
      <c r="L132" s="26"/>
      <c r="M132" s="26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</row>
    <row r="133" spans="1:85" ht="16.5" thickBot="1" thickTop="1">
      <c r="A133" s="347">
        <v>50</v>
      </c>
      <c r="B133" s="352"/>
      <c r="C133" s="352"/>
      <c r="D133" s="352"/>
      <c r="E133" s="351"/>
      <c r="F133" s="33"/>
      <c r="G133" s="31"/>
      <c r="H133" s="31"/>
      <c r="I133" s="31"/>
      <c r="J133" s="31"/>
      <c r="K133" s="31"/>
      <c r="L133" s="26"/>
      <c r="M133" s="26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</row>
    <row r="134" spans="1:85" ht="16.5" thickBot="1" thickTop="1">
      <c r="A134" s="347">
        <v>51</v>
      </c>
      <c r="B134" s="352"/>
      <c r="C134" s="352"/>
      <c r="D134" s="352"/>
      <c r="E134" s="351"/>
      <c r="F134" s="33"/>
      <c r="G134" s="31"/>
      <c r="H134" s="31"/>
      <c r="I134" s="31"/>
      <c r="J134" s="31"/>
      <c r="K134" s="31"/>
      <c r="L134" s="26"/>
      <c r="M134" s="26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</row>
    <row r="135" spans="1:85" ht="16.5" thickBot="1" thickTop="1">
      <c r="A135" s="347">
        <v>52</v>
      </c>
      <c r="B135" s="352"/>
      <c r="C135" s="352"/>
      <c r="D135" s="352"/>
      <c r="E135" s="351"/>
      <c r="F135" s="33"/>
      <c r="G135" s="31"/>
      <c r="H135" s="31"/>
      <c r="I135" s="31"/>
      <c r="J135" s="31"/>
      <c r="K135" s="31"/>
      <c r="L135" s="26"/>
      <c r="M135" s="26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</row>
    <row r="136" spans="1:85" ht="16.5" thickBot="1" thickTop="1">
      <c r="A136" s="347">
        <v>53</v>
      </c>
      <c r="B136" s="352"/>
      <c r="C136" s="352"/>
      <c r="D136" s="352"/>
      <c r="E136" s="351"/>
      <c r="F136" s="33"/>
      <c r="G136" s="31"/>
      <c r="H136" s="31"/>
      <c r="I136" s="31"/>
      <c r="J136" s="31"/>
      <c r="K136" s="31"/>
      <c r="L136" s="26"/>
      <c r="M136" s="26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</row>
    <row r="137" spans="1:85" ht="16.5" thickBot="1" thickTop="1">
      <c r="A137" s="347">
        <v>54</v>
      </c>
      <c r="B137" s="352"/>
      <c r="C137" s="352"/>
      <c r="D137" s="352"/>
      <c r="E137" s="351"/>
      <c r="F137" s="33"/>
      <c r="G137" s="31"/>
      <c r="H137" s="31"/>
      <c r="I137" s="31"/>
      <c r="J137" s="31"/>
      <c r="K137" s="31"/>
      <c r="L137" s="26"/>
      <c r="M137" s="26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</row>
    <row r="138" spans="1:85" ht="16.5" thickBot="1" thickTop="1">
      <c r="A138" s="347">
        <v>55</v>
      </c>
      <c r="B138" s="352"/>
      <c r="C138" s="352"/>
      <c r="D138" s="352"/>
      <c r="E138" s="351"/>
      <c r="F138" s="33"/>
      <c r="G138" s="31"/>
      <c r="H138" s="31"/>
      <c r="I138" s="31"/>
      <c r="J138" s="31"/>
      <c r="K138" s="31"/>
      <c r="L138" s="26"/>
      <c r="M138" s="26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</row>
    <row r="139" spans="1:85" ht="16.5" thickBot="1" thickTop="1">
      <c r="A139" s="347">
        <v>56</v>
      </c>
      <c r="B139" s="352"/>
      <c r="C139" s="352"/>
      <c r="D139" s="352"/>
      <c r="E139" s="351"/>
      <c r="F139" s="33"/>
      <c r="G139" s="31"/>
      <c r="H139" s="31"/>
      <c r="I139" s="31"/>
      <c r="J139" s="31"/>
      <c r="K139" s="31"/>
      <c r="L139" s="26"/>
      <c r="M139" s="26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</row>
    <row r="140" spans="1:85" ht="16.5" thickBot="1" thickTop="1">
      <c r="A140" s="347">
        <v>57</v>
      </c>
      <c r="B140" s="352"/>
      <c r="C140" s="352"/>
      <c r="D140" s="352"/>
      <c r="E140" s="351"/>
      <c r="F140" s="33"/>
      <c r="G140" s="31"/>
      <c r="H140" s="31"/>
      <c r="I140" s="31"/>
      <c r="J140" s="31"/>
      <c r="K140" s="31"/>
      <c r="L140" s="26"/>
      <c r="M140" s="26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</row>
    <row r="141" spans="1:85" ht="16.5" thickBot="1" thickTop="1">
      <c r="A141" s="347">
        <v>58</v>
      </c>
      <c r="B141" s="352"/>
      <c r="C141" s="352"/>
      <c r="D141" s="352"/>
      <c r="E141" s="351"/>
      <c r="F141" s="33"/>
      <c r="G141" s="31"/>
      <c r="H141" s="31"/>
      <c r="I141" s="31"/>
      <c r="J141" s="31"/>
      <c r="K141" s="31"/>
      <c r="L141" s="26"/>
      <c r="M141" s="26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</row>
    <row r="142" spans="1:85" ht="16.5" thickBot="1" thickTop="1">
      <c r="A142" s="347">
        <v>59</v>
      </c>
      <c r="B142" s="352"/>
      <c r="C142" s="352"/>
      <c r="D142" s="352"/>
      <c r="E142" s="336"/>
      <c r="F142" s="31"/>
      <c r="G142" s="31"/>
      <c r="H142" s="31"/>
      <c r="I142" s="31"/>
      <c r="J142" s="31"/>
      <c r="K142" s="31"/>
      <c r="L142" s="26"/>
      <c r="M142" s="26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</row>
    <row r="143" spans="1:85" ht="16.5" thickBot="1" thickTop="1">
      <c r="A143" s="347">
        <v>60</v>
      </c>
      <c r="B143" s="352"/>
      <c r="C143" s="352"/>
      <c r="D143" s="352"/>
      <c r="E143" s="336"/>
      <c r="F143" s="31"/>
      <c r="G143" s="31"/>
      <c r="H143" s="31"/>
      <c r="I143" s="31"/>
      <c r="J143" s="31"/>
      <c r="K143" s="31"/>
      <c r="L143" s="26"/>
      <c r="M143" s="26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</row>
    <row r="144" spans="1:85" ht="16.5" thickBot="1" thickTop="1">
      <c r="A144" s="347">
        <v>61</v>
      </c>
      <c r="B144" s="352"/>
      <c r="C144" s="352"/>
      <c r="D144" s="352"/>
      <c r="E144" s="336"/>
      <c r="F144" s="31"/>
      <c r="G144" s="31"/>
      <c r="H144" s="31"/>
      <c r="I144" s="31"/>
      <c r="J144" s="31"/>
      <c r="K144" s="31"/>
      <c r="L144" s="26"/>
      <c r="M144" s="26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</row>
    <row r="145" spans="1:85" ht="16.5" thickBot="1" thickTop="1">
      <c r="A145" s="347">
        <v>62</v>
      </c>
      <c r="B145" s="352"/>
      <c r="C145" s="352"/>
      <c r="D145" s="352"/>
      <c r="E145" s="336"/>
      <c r="F145" s="31"/>
      <c r="G145" s="31"/>
      <c r="H145" s="31"/>
      <c r="I145" s="31"/>
      <c r="J145" s="31"/>
      <c r="K145" s="31"/>
      <c r="L145" s="26"/>
      <c r="M145" s="26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</row>
    <row r="146" spans="1:85" ht="16.5" thickBot="1" thickTop="1">
      <c r="A146" s="347">
        <v>63</v>
      </c>
      <c r="B146" s="352"/>
      <c r="C146" s="352"/>
      <c r="D146" s="352"/>
      <c r="E146" s="336"/>
      <c r="F146" s="31"/>
      <c r="G146" s="31"/>
      <c r="H146" s="31"/>
      <c r="I146" s="31"/>
      <c r="J146" s="31"/>
      <c r="K146" s="31"/>
      <c r="L146" s="26"/>
      <c r="M146" s="26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</row>
    <row r="147" spans="1:85" ht="16.5" thickBot="1" thickTop="1">
      <c r="A147" s="347">
        <v>64</v>
      </c>
      <c r="B147" s="352"/>
      <c r="C147" s="352"/>
      <c r="D147" s="352"/>
      <c r="E147" s="336"/>
      <c r="F147" s="31"/>
      <c r="G147" s="31"/>
      <c r="H147" s="31"/>
      <c r="I147" s="31"/>
      <c r="J147" s="31"/>
      <c r="K147" s="31"/>
      <c r="L147" s="26"/>
      <c r="M147" s="26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</row>
    <row r="148" spans="1:85" ht="16.5" thickBot="1" thickTop="1">
      <c r="A148" s="347">
        <v>65</v>
      </c>
      <c r="B148" s="352"/>
      <c r="C148" s="352"/>
      <c r="D148" s="352"/>
      <c r="E148" s="336"/>
      <c r="F148" s="31"/>
      <c r="G148" s="31"/>
      <c r="H148" s="31"/>
      <c r="I148" s="31"/>
      <c r="J148" s="31"/>
      <c r="K148" s="31"/>
      <c r="L148" s="26"/>
      <c r="M148" s="26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</row>
    <row r="149" spans="1:85" ht="16.5" thickBot="1" thickTop="1">
      <c r="A149" s="347">
        <v>66</v>
      </c>
      <c r="B149" s="352"/>
      <c r="C149" s="352"/>
      <c r="D149" s="352"/>
      <c r="E149" s="336"/>
      <c r="F149" s="31"/>
      <c r="G149" s="31"/>
      <c r="H149" s="31"/>
      <c r="I149" s="31"/>
      <c r="J149" s="31"/>
      <c r="K149" s="31"/>
      <c r="L149" s="26"/>
      <c r="M149" s="26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</row>
    <row r="150" spans="1:85" ht="16.5" thickBot="1" thickTop="1">
      <c r="A150" s="347">
        <v>67</v>
      </c>
      <c r="B150" s="352"/>
      <c r="C150" s="352"/>
      <c r="D150" s="352"/>
      <c r="E150" s="336"/>
      <c r="F150" s="31"/>
      <c r="G150" s="31"/>
      <c r="H150" s="31"/>
      <c r="I150" s="31"/>
      <c r="J150" s="31"/>
      <c r="K150" s="31"/>
      <c r="L150" s="26"/>
      <c r="M150" s="26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</row>
    <row r="151" spans="1:85" ht="16.5" thickBot="1" thickTop="1">
      <c r="A151" s="347">
        <v>68</v>
      </c>
      <c r="B151" s="352"/>
      <c r="C151" s="352"/>
      <c r="D151" s="352"/>
      <c r="E151" s="336"/>
      <c r="F151" s="31"/>
      <c r="G151" s="31"/>
      <c r="H151" s="31"/>
      <c r="I151" s="31"/>
      <c r="J151" s="31"/>
      <c r="K151" s="31"/>
      <c r="L151" s="26"/>
      <c r="M151" s="26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</row>
    <row r="152" spans="1:85" ht="16.5" thickBot="1" thickTop="1">
      <c r="A152" s="347">
        <v>69</v>
      </c>
      <c r="B152" s="352"/>
      <c r="C152" s="352"/>
      <c r="D152" s="352"/>
      <c r="E152" s="336"/>
      <c r="F152" s="31"/>
      <c r="G152" s="31"/>
      <c r="H152" s="31"/>
      <c r="I152" s="31"/>
      <c r="J152" s="31"/>
      <c r="K152" s="31"/>
      <c r="L152" s="26"/>
      <c r="M152" s="26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</row>
    <row r="153" spans="1:85" ht="16.5" thickBot="1" thickTop="1">
      <c r="A153" s="347">
        <v>70</v>
      </c>
      <c r="B153" s="352"/>
      <c r="C153" s="352"/>
      <c r="D153" s="352"/>
      <c r="E153" s="336"/>
      <c r="F153" s="31"/>
      <c r="G153" s="31"/>
      <c r="H153" s="31"/>
      <c r="I153" s="31"/>
      <c r="J153" s="31"/>
      <c r="K153" s="31"/>
      <c r="L153" s="26"/>
      <c r="M153" s="26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</row>
    <row r="154" spans="1:85" ht="16.5" thickBot="1" thickTop="1">
      <c r="A154" s="347">
        <v>71</v>
      </c>
      <c r="B154" s="352"/>
      <c r="C154" s="352"/>
      <c r="D154" s="352"/>
      <c r="E154" s="336"/>
      <c r="F154" s="31"/>
      <c r="G154" s="31"/>
      <c r="H154" s="31"/>
      <c r="I154" s="31"/>
      <c r="J154" s="31"/>
      <c r="K154" s="31"/>
      <c r="L154" s="26"/>
      <c r="M154" s="26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</row>
    <row r="155" spans="1:85" ht="16.5" thickBot="1" thickTop="1">
      <c r="A155" s="347">
        <v>72</v>
      </c>
      <c r="B155" s="352"/>
      <c r="C155" s="352"/>
      <c r="D155" s="352"/>
      <c r="E155" s="336"/>
      <c r="F155" s="31"/>
      <c r="G155" s="31"/>
      <c r="H155" s="31"/>
      <c r="I155" s="31"/>
      <c r="J155" s="31"/>
      <c r="K155" s="31"/>
      <c r="L155" s="26"/>
      <c r="M155" s="26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</row>
    <row r="156" spans="1:85" ht="16.5" thickBot="1" thickTop="1">
      <c r="A156" s="347">
        <v>73</v>
      </c>
      <c r="B156" s="352"/>
      <c r="C156" s="352"/>
      <c r="D156" s="352"/>
      <c r="E156" s="336"/>
      <c r="F156" s="31"/>
      <c r="G156" s="31"/>
      <c r="H156" s="31"/>
      <c r="I156" s="31"/>
      <c r="J156" s="31"/>
      <c r="K156" s="31"/>
      <c r="L156" s="26"/>
      <c r="M156" s="26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</row>
    <row r="157" spans="1:85" ht="16.5" thickBot="1" thickTop="1">
      <c r="A157" s="347">
        <v>74</v>
      </c>
      <c r="B157" s="352"/>
      <c r="C157" s="352"/>
      <c r="D157" s="352"/>
      <c r="E157" s="336"/>
      <c r="F157" s="31"/>
      <c r="G157" s="31"/>
      <c r="H157" s="31"/>
      <c r="I157" s="31"/>
      <c r="J157" s="31"/>
      <c r="K157" s="31"/>
      <c r="L157" s="26"/>
      <c r="M157" s="26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</row>
    <row r="158" spans="1:85" ht="16.5" thickBot="1" thickTop="1">
      <c r="A158" s="347">
        <v>75</v>
      </c>
      <c r="B158" s="352"/>
      <c r="C158" s="352"/>
      <c r="D158" s="352"/>
      <c r="E158" s="336"/>
      <c r="F158" s="31"/>
      <c r="G158" s="31"/>
      <c r="H158" s="31"/>
      <c r="I158" s="31"/>
      <c r="J158" s="31"/>
      <c r="K158" s="31"/>
      <c r="L158" s="26"/>
      <c r="M158" s="26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</row>
    <row r="159" spans="1:85" ht="16.5" thickBot="1" thickTop="1">
      <c r="A159" s="347">
        <v>76</v>
      </c>
      <c r="B159" s="352"/>
      <c r="C159" s="352"/>
      <c r="D159" s="352"/>
      <c r="E159" s="336"/>
      <c r="F159" s="31"/>
      <c r="G159" s="31"/>
      <c r="H159" s="31"/>
      <c r="I159" s="31"/>
      <c r="J159" s="31"/>
      <c r="K159" s="31"/>
      <c r="L159" s="26"/>
      <c r="M159" s="26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</row>
    <row r="160" spans="1:85" ht="16.5" thickBot="1" thickTop="1">
      <c r="A160" s="347">
        <v>77</v>
      </c>
      <c r="B160" s="352"/>
      <c r="C160" s="352"/>
      <c r="D160" s="352"/>
      <c r="E160" s="336"/>
      <c r="F160" s="31"/>
      <c r="G160" s="31"/>
      <c r="H160" s="31"/>
      <c r="I160" s="31"/>
      <c r="J160" s="31"/>
      <c r="K160" s="31"/>
      <c r="L160" s="26"/>
      <c r="M160" s="26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</row>
    <row r="161" spans="1:85" ht="16.5" thickBot="1" thickTop="1">
      <c r="A161" s="347">
        <v>78</v>
      </c>
      <c r="B161" s="352"/>
      <c r="C161" s="352"/>
      <c r="D161" s="352"/>
      <c r="E161" s="336"/>
      <c r="F161" s="31"/>
      <c r="G161" s="31"/>
      <c r="H161" s="31"/>
      <c r="I161" s="31"/>
      <c r="J161" s="31"/>
      <c r="K161" s="31"/>
      <c r="L161" s="26"/>
      <c r="M161" s="26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</row>
    <row r="162" spans="1:85" ht="16.5" thickBot="1" thickTop="1">
      <c r="A162" s="347">
        <v>79</v>
      </c>
      <c r="B162" s="352"/>
      <c r="C162" s="352"/>
      <c r="D162" s="352"/>
      <c r="E162" s="336"/>
      <c r="F162" s="31"/>
      <c r="G162" s="31"/>
      <c r="H162" s="31"/>
      <c r="I162" s="31"/>
      <c r="J162" s="31"/>
      <c r="K162" s="31"/>
      <c r="L162" s="26"/>
      <c r="M162" s="26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</row>
    <row r="163" spans="1:85" ht="16.5" thickBot="1" thickTop="1">
      <c r="A163" s="347">
        <v>80</v>
      </c>
      <c r="B163" s="352"/>
      <c r="C163" s="352"/>
      <c r="D163" s="352"/>
      <c r="E163" s="336"/>
      <c r="F163" s="31"/>
      <c r="G163" s="31"/>
      <c r="H163" s="31"/>
      <c r="I163" s="31"/>
      <c r="J163" s="31"/>
      <c r="K163" s="31"/>
      <c r="L163" s="26"/>
      <c r="M163" s="26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</row>
    <row r="164" spans="1:85" ht="16.5" thickBot="1" thickTop="1">
      <c r="A164" s="347">
        <v>81</v>
      </c>
      <c r="B164" s="352"/>
      <c r="C164" s="352"/>
      <c r="D164" s="352"/>
      <c r="E164" s="336"/>
      <c r="F164" s="31"/>
      <c r="G164" s="31"/>
      <c r="H164" s="31"/>
      <c r="I164" s="31"/>
      <c r="J164" s="31"/>
      <c r="K164" s="31"/>
      <c r="L164" s="26"/>
      <c r="M164" s="26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</row>
    <row r="165" spans="1:85" ht="16.5" thickBot="1" thickTop="1">
      <c r="A165" s="347">
        <v>82</v>
      </c>
      <c r="B165" s="352"/>
      <c r="C165" s="352"/>
      <c r="D165" s="352"/>
      <c r="E165" s="336"/>
      <c r="F165" s="31"/>
      <c r="G165" s="31"/>
      <c r="H165" s="31"/>
      <c r="I165" s="31"/>
      <c r="J165" s="31"/>
      <c r="K165" s="31"/>
      <c r="L165" s="26"/>
      <c r="M165" s="26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</row>
    <row r="166" spans="1:85" ht="16.5" thickBot="1" thickTop="1">
      <c r="A166" s="347">
        <v>83</v>
      </c>
      <c r="B166" s="352"/>
      <c r="C166" s="352"/>
      <c r="D166" s="352"/>
      <c r="E166" s="336"/>
      <c r="F166" s="31"/>
      <c r="G166" s="31"/>
      <c r="H166" s="31"/>
      <c r="I166" s="31"/>
      <c r="J166" s="31"/>
      <c r="K166" s="31"/>
      <c r="L166" s="26"/>
      <c r="M166" s="26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</row>
    <row r="167" spans="1:85" ht="16.5" thickBot="1" thickTop="1">
      <c r="A167" s="347">
        <v>84</v>
      </c>
      <c r="B167" s="352"/>
      <c r="C167" s="352"/>
      <c r="D167" s="352"/>
      <c r="E167" s="336"/>
      <c r="F167" s="31"/>
      <c r="G167" s="31"/>
      <c r="H167" s="31"/>
      <c r="I167" s="31"/>
      <c r="J167" s="31"/>
      <c r="K167" s="31"/>
      <c r="L167" s="26"/>
      <c r="M167" s="26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</row>
    <row r="168" spans="1:85" ht="16.5" thickBot="1" thickTop="1">
      <c r="A168" s="347">
        <v>85</v>
      </c>
      <c r="B168" s="352"/>
      <c r="C168" s="352"/>
      <c r="D168" s="352"/>
      <c r="E168" s="336"/>
      <c r="F168" s="31"/>
      <c r="G168" s="31"/>
      <c r="H168" s="31"/>
      <c r="I168" s="31"/>
      <c r="J168" s="31"/>
      <c r="K168" s="31"/>
      <c r="L168" s="26"/>
      <c r="M168" s="26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</row>
    <row r="169" spans="1:85" ht="16.5" thickBot="1" thickTop="1">
      <c r="A169" s="347">
        <v>86</v>
      </c>
      <c r="B169" s="352"/>
      <c r="C169" s="352"/>
      <c r="D169" s="352"/>
      <c r="E169" s="336"/>
      <c r="F169" s="31"/>
      <c r="G169" s="31"/>
      <c r="H169" s="31"/>
      <c r="I169" s="31"/>
      <c r="J169" s="31"/>
      <c r="K169" s="31"/>
      <c r="L169" s="26"/>
      <c r="M169" s="26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</row>
    <row r="170" spans="1:85" ht="16.5" thickBot="1" thickTop="1">
      <c r="A170" s="347">
        <v>87</v>
      </c>
      <c r="B170" s="352"/>
      <c r="C170" s="352"/>
      <c r="D170" s="352"/>
      <c r="E170" s="336"/>
      <c r="F170" s="31"/>
      <c r="G170" s="31"/>
      <c r="H170" s="31"/>
      <c r="I170" s="31"/>
      <c r="J170" s="31"/>
      <c r="K170" s="31"/>
      <c r="L170" s="26"/>
      <c r="M170" s="26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</row>
    <row r="171" spans="1:85" ht="16.5" thickBot="1" thickTop="1">
      <c r="A171" s="347">
        <v>88</v>
      </c>
      <c r="B171" s="352"/>
      <c r="C171" s="352"/>
      <c r="D171" s="352"/>
      <c r="E171" s="336"/>
      <c r="F171" s="31"/>
      <c r="G171" s="31"/>
      <c r="H171" s="31"/>
      <c r="I171" s="31"/>
      <c r="J171" s="31"/>
      <c r="K171" s="31"/>
      <c r="L171" s="26"/>
      <c r="M171" s="26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</row>
    <row r="172" spans="1:85" ht="16.5" thickBot="1" thickTop="1">
      <c r="A172" s="347">
        <v>89</v>
      </c>
      <c r="B172" s="352"/>
      <c r="C172" s="352"/>
      <c r="D172" s="352"/>
      <c r="E172" s="336"/>
      <c r="F172" s="31"/>
      <c r="G172" s="31"/>
      <c r="H172" s="31"/>
      <c r="I172" s="31"/>
      <c r="J172" s="31"/>
      <c r="K172" s="31"/>
      <c r="L172" s="26"/>
      <c r="M172" s="26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</row>
    <row r="173" spans="1:85" ht="16.5" thickBot="1" thickTop="1">
      <c r="A173" s="347">
        <v>90</v>
      </c>
      <c r="B173" s="352"/>
      <c r="C173" s="352"/>
      <c r="D173" s="352"/>
      <c r="E173" s="336"/>
      <c r="F173" s="31"/>
      <c r="G173" s="31"/>
      <c r="H173" s="31"/>
      <c r="I173" s="31"/>
      <c r="J173" s="31"/>
      <c r="K173" s="31"/>
      <c r="L173" s="26"/>
      <c r="M173" s="26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</row>
    <row r="174" spans="1:85" ht="16.5" thickBot="1" thickTop="1">
      <c r="A174" s="347">
        <v>91</v>
      </c>
      <c r="B174" s="352"/>
      <c r="C174" s="352"/>
      <c r="D174" s="352"/>
      <c r="E174" s="336"/>
      <c r="F174" s="31"/>
      <c r="G174" s="31"/>
      <c r="H174" s="31"/>
      <c r="I174" s="31"/>
      <c r="J174" s="31"/>
      <c r="K174" s="31"/>
      <c r="L174" s="26"/>
      <c r="M174" s="26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</row>
    <row r="175" spans="1:85" ht="16.5" thickBot="1" thickTop="1">
      <c r="A175" s="347">
        <v>92</v>
      </c>
      <c r="B175" s="352"/>
      <c r="C175" s="352"/>
      <c r="D175" s="352"/>
      <c r="E175" s="336"/>
      <c r="F175" s="31"/>
      <c r="G175" s="31"/>
      <c r="H175" s="31"/>
      <c r="I175" s="31"/>
      <c r="J175" s="31"/>
      <c r="K175" s="31"/>
      <c r="L175" s="26"/>
      <c r="M175" s="26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</row>
    <row r="176" spans="1:85" ht="16.5" thickBot="1" thickTop="1">
      <c r="A176" s="347">
        <v>93</v>
      </c>
      <c r="B176" s="352"/>
      <c r="C176" s="352"/>
      <c r="D176" s="352"/>
      <c r="E176" s="336"/>
      <c r="F176" s="31"/>
      <c r="G176" s="31"/>
      <c r="H176" s="31"/>
      <c r="I176" s="31"/>
      <c r="J176" s="31"/>
      <c r="K176" s="31"/>
      <c r="L176" s="26"/>
      <c r="M176" s="26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</row>
    <row r="177" spans="1:85" ht="16.5" thickBot="1" thickTop="1">
      <c r="A177" s="347">
        <v>94</v>
      </c>
      <c r="B177" s="352"/>
      <c r="C177" s="352"/>
      <c r="D177" s="352"/>
      <c r="E177" s="336"/>
      <c r="F177" s="31"/>
      <c r="G177" s="31"/>
      <c r="H177" s="31"/>
      <c r="I177" s="31"/>
      <c r="J177" s="31"/>
      <c r="K177" s="31"/>
      <c r="L177" s="26"/>
      <c r="M177" s="26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</row>
    <row r="178" spans="1:85" ht="16.5" thickBot="1" thickTop="1">
      <c r="A178" s="347">
        <v>95</v>
      </c>
      <c r="B178" s="352"/>
      <c r="C178" s="352"/>
      <c r="D178" s="352"/>
      <c r="E178" s="336"/>
      <c r="F178" s="31"/>
      <c r="G178" s="31"/>
      <c r="H178" s="31"/>
      <c r="I178" s="31"/>
      <c r="J178" s="31"/>
      <c r="K178" s="31"/>
      <c r="L178" s="26"/>
      <c r="M178" s="26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</row>
    <row r="179" spans="1:85" ht="16.5" thickBot="1" thickTop="1">
      <c r="A179" s="347">
        <v>96</v>
      </c>
      <c r="B179" s="352"/>
      <c r="C179" s="352"/>
      <c r="D179" s="352"/>
      <c r="E179" s="336"/>
      <c r="F179" s="31"/>
      <c r="G179" s="31"/>
      <c r="H179" s="31"/>
      <c r="I179" s="31"/>
      <c r="J179" s="31"/>
      <c r="K179" s="31"/>
      <c r="L179" s="26"/>
      <c r="M179" s="26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</row>
    <row r="180" spans="1:85" ht="16.5" thickBot="1" thickTop="1">
      <c r="A180" s="347">
        <v>97</v>
      </c>
      <c r="B180" s="352"/>
      <c r="C180" s="352"/>
      <c r="D180" s="352"/>
      <c r="E180" s="336"/>
      <c r="F180" s="31"/>
      <c r="G180" s="31"/>
      <c r="H180" s="31"/>
      <c r="I180" s="31"/>
      <c r="J180" s="31"/>
      <c r="K180" s="31"/>
      <c r="L180" s="26"/>
      <c r="M180" s="26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</row>
    <row r="181" spans="1:85" ht="16.5" thickBot="1" thickTop="1">
      <c r="A181" s="347">
        <v>98</v>
      </c>
      <c r="B181" s="352"/>
      <c r="C181" s="352"/>
      <c r="D181" s="352"/>
      <c r="E181" s="336"/>
      <c r="F181" s="31"/>
      <c r="G181" s="31"/>
      <c r="H181" s="31"/>
      <c r="I181" s="31"/>
      <c r="J181" s="31"/>
      <c r="K181" s="31"/>
      <c r="L181" s="26"/>
      <c r="M181" s="26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</row>
    <row r="182" spans="1:85" ht="16.5" thickBot="1" thickTop="1">
      <c r="A182" s="347">
        <v>99</v>
      </c>
      <c r="B182" s="352"/>
      <c r="C182" s="352"/>
      <c r="D182" s="352"/>
      <c r="E182" s="336"/>
      <c r="F182" s="31"/>
      <c r="G182" s="31"/>
      <c r="H182" s="31"/>
      <c r="I182" s="31"/>
      <c r="J182" s="31"/>
      <c r="K182" s="31"/>
      <c r="L182" s="26"/>
      <c r="M182" s="26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</row>
    <row r="183" spans="1:85" ht="16.5" thickBot="1" thickTop="1">
      <c r="A183" s="347">
        <v>100</v>
      </c>
      <c r="B183" s="352"/>
      <c r="C183" s="352"/>
      <c r="D183" s="352"/>
      <c r="E183" s="336"/>
      <c r="F183" s="31"/>
      <c r="G183" s="31"/>
      <c r="H183" s="31"/>
      <c r="I183" s="31"/>
      <c r="J183" s="31"/>
      <c r="K183" s="31"/>
      <c r="L183" s="26"/>
      <c r="M183" s="26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</row>
    <row r="184" spans="1:85" ht="16.5" thickBot="1" thickTop="1">
      <c r="A184" s="347">
        <v>101</v>
      </c>
      <c r="B184" s="352"/>
      <c r="C184" s="352"/>
      <c r="D184" s="352"/>
      <c r="E184" s="336"/>
      <c r="F184" s="31"/>
      <c r="G184" s="31"/>
      <c r="H184" s="31"/>
      <c r="I184" s="31"/>
      <c r="J184" s="31"/>
      <c r="K184" s="31"/>
      <c r="L184" s="26"/>
      <c r="M184" s="26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</row>
    <row r="185" spans="1:85" ht="16.5" thickBot="1" thickTop="1">
      <c r="A185" s="347">
        <v>102</v>
      </c>
      <c r="B185" s="352"/>
      <c r="C185" s="352"/>
      <c r="D185" s="352"/>
      <c r="E185" s="336"/>
      <c r="F185" s="31"/>
      <c r="G185" s="31"/>
      <c r="H185" s="31"/>
      <c r="I185" s="31"/>
      <c r="J185" s="31"/>
      <c r="K185" s="31"/>
      <c r="L185" s="26"/>
      <c r="M185" s="26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</row>
    <row r="186" spans="1:85" ht="16.5" thickBot="1" thickTop="1">
      <c r="A186" s="347">
        <v>103</v>
      </c>
      <c r="B186" s="352"/>
      <c r="C186" s="352"/>
      <c r="D186" s="352"/>
      <c r="E186" s="336"/>
      <c r="F186" s="31"/>
      <c r="G186" s="31"/>
      <c r="H186" s="31"/>
      <c r="I186" s="31"/>
      <c r="J186" s="31"/>
      <c r="K186" s="31"/>
      <c r="L186" s="26"/>
      <c r="M186" s="26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</row>
    <row r="187" spans="1:85" ht="16.5" thickBot="1" thickTop="1">
      <c r="A187" s="347">
        <v>104</v>
      </c>
      <c r="B187" s="352"/>
      <c r="C187" s="352"/>
      <c r="D187" s="352"/>
      <c r="E187" s="336"/>
      <c r="F187" s="31"/>
      <c r="G187" s="31"/>
      <c r="H187" s="31"/>
      <c r="I187" s="31"/>
      <c r="J187" s="31"/>
      <c r="K187" s="31"/>
      <c r="L187" s="26"/>
      <c r="M187" s="26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</row>
    <row r="188" spans="1:85" ht="16.5" thickBot="1" thickTop="1">
      <c r="A188" s="347">
        <v>105</v>
      </c>
      <c r="B188" s="352"/>
      <c r="C188" s="352"/>
      <c r="D188" s="352"/>
      <c r="E188" s="336"/>
      <c r="F188" s="31"/>
      <c r="G188" s="31"/>
      <c r="H188" s="31"/>
      <c r="I188" s="31"/>
      <c r="J188" s="31"/>
      <c r="K188" s="31"/>
      <c r="L188" s="26"/>
      <c r="M188" s="26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</row>
    <row r="189" spans="1:85" ht="16.5" thickBot="1" thickTop="1">
      <c r="A189" s="347">
        <v>106</v>
      </c>
      <c r="B189" s="352"/>
      <c r="C189" s="352"/>
      <c r="D189" s="352"/>
      <c r="E189" s="336"/>
      <c r="F189" s="31"/>
      <c r="G189" s="31"/>
      <c r="H189" s="31"/>
      <c r="I189" s="31"/>
      <c r="J189" s="31"/>
      <c r="K189" s="31"/>
      <c r="L189" s="26"/>
      <c r="M189" s="26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</row>
    <row r="190" spans="1:85" ht="16.5" thickBot="1" thickTop="1">
      <c r="A190" s="347">
        <v>107</v>
      </c>
      <c r="B190" s="352"/>
      <c r="C190" s="352"/>
      <c r="D190" s="352"/>
      <c r="E190" s="336"/>
      <c r="F190" s="31"/>
      <c r="G190" s="31"/>
      <c r="H190" s="31"/>
      <c r="I190" s="31"/>
      <c r="J190" s="31"/>
      <c r="K190" s="31"/>
      <c r="L190" s="26"/>
      <c r="M190" s="26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</row>
    <row r="191" spans="1:85" ht="16.5" thickBot="1" thickTop="1">
      <c r="A191" s="347">
        <v>108</v>
      </c>
      <c r="B191" s="352"/>
      <c r="C191" s="352"/>
      <c r="D191" s="352"/>
      <c r="E191" s="336"/>
      <c r="F191" s="31"/>
      <c r="G191" s="31"/>
      <c r="H191" s="31"/>
      <c r="I191" s="31"/>
      <c r="J191" s="31"/>
      <c r="K191" s="31"/>
      <c r="L191" s="26"/>
      <c r="M191" s="26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</row>
    <row r="192" spans="1:85" ht="16.5" thickBot="1" thickTop="1">
      <c r="A192" s="347">
        <v>109</v>
      </c>
      <c r="B192" s="352"/>
      <c r="C192" s="352"/>
      <c r="D192" s="352"/>
      <c r="E192" s="336"/>
      <c r="F192" s="31"/>
      <c r="G192" s="31"/>
      <c r="H192" s="31"/>
      <c r="I192" s="31"/>
      <c r="J192" s="31"/>
      <c r="K192" s="31"/>
      <c r="L192" s="26"/>
      <c r="M192" s="26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</row>
    <row r="193" spans="1:85" ht="16.5" thickBot="1" thickTop="1">
      <c r="A193" s="347">
        <v>110</v>
      </c>
      <c r="B193" s="352"/>
      <c r="C193" s="352"/>
      <c r="D193" s="352"/>
      <c r="E193" s="336"/>
      <c r="F193" s="31"/>
      <c r="G193" s="31"/>
      <c r="H193" s="31"/>
      <c r="I193" s="31"/>
      <c r="J193" s="31"/>
      <c r="K193" s="31"/>
      <c r="L193" s="26"/>
      <c r="M193" s="26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</row>
    <row r="194" spans="1:85" ht="16.5" thickBot="1" thickTop="1">
      <c r="A194" s="347">
        <v>111</v>
      </c>
      <c r="B194" s="352"/>
      <c r="C194" s="352"/>
      <c r="D194" s="352"/>
      <c r="E194" s="336"/>
      <c r="F194" s="31"/>
      <c r="G194" s="31"/>
      <c r="H194" s="31"/>
      <c r="I194" s="31"/>
      <c r="J194" s="31"/>
      <c r="K194" s="31"/>
      <c r="L194" s="26"/>
      <c r="M194" s="26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</row>
    <row r="195" spans="1:85" ht="16.5" thickBot="1" thickTop="1">
      <c r="A195" s="347">
        <v>112</v>
      </c>
      <c r="B195" s="352"/>
      <c r="C195" s="352"/>
      <c r="D195" s="352"/>
      <c r="E195" s="336"/>
      <c r="F195" s="31"/>
      <c r="G195" s="31"/>
      <c r="H195" s="31"/>
      <c r="I195" s="31"/>
      <c r="J195" s="31"/>
      <c r="K195" s="31"/>
      <c r="L195" s="26"/>
      <c r="M195" s="26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</row>
    <row r="196" spans="1:85" ht="16.5" thickBot="1" thickTop="1">
      <c r="A196" s="347">
        <v>113</v>
      </c>
      <c r="B196" s="352"/>
      <c r="C196" s="352"/>
      <c r="D196" s="352"/>
      <c r="E196" s="336"/>
      <c r="F196" s="31"/>
      <c r="G196" s="31"/>
      <c r="H196" s="31"/>
      <c r="I196" s="31"/>
      <c r="J196" s="31"/>
      <c r="K196" s="31"/>
      <c r="L196" s="26"/>
      <c r="M196" s="26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</row>
    <row r="197" spans="1:85" ht="16.5" thickBot="1" thickTop="1">
      <c r="A197" s="347">
        <v>114</v>
      </c>
      <c r="B197" s="352"/>
      <c r="C197" s="352"/>
      <c r="D197" s="352"/>
      <c r="E197" s="336"/>
      <c r="F197" s="31"/>
      <c r="G197" s="31"/>
      <c r="H197" s="31"/>
      <c r="I197" s="31"/>
      <c r="J197" s="31"/>
      <c r="K197" s="31"/>
      <c r="L197" s="26"/>
      <c r="M197" s="26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</row>
    <row r="198" spans="1:85" ht="16.5" thickBot="1" thickTop="1">
      <c r="A198" s="347">
        <v>115</v>
      </c>
      <c r="B198" s="352"/>
      <c r="C198" s="352"/>
      <c r="D198" s="352"/>
      <c r="E198" s="336"/>
      <c r="F198" s="31"/>
      <c r="G198" s="31"/>
      <c r="H198" s="31"/>
      <c r="I198" s="31"/>
      <c r="J198" s="31"/>
      <c r="K198" s="31"/>
      <c r="L198" s="26"/>
      <c r="M198" s="26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</row>
    <row r="199" spans="1:85" ht="16.5" thickBot="1" thickTop="1">
      <c r="A199" s="347">
        <v>116</v>
      </c>
      <c r="B199" s="352"/>
      <c r="C199" s="352"/>
      <c r="D199" s="352"/>
      <c r="E199" s="336"/>
      <c r="F199" s="31"/>
      <c r="G199" s="31"/>
      <c r="H199" s="31"/>
      <c r="I199" s="31"/>
      <c r="J199" s="31"/>
      <c r="K199" s="31"/>
      <c r="L199" s="26"/>
      <c r="M199" s="26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</row>
    <row r="200" spans="1:85" ht="16.5" thickBot="1" thickTop="1">
      <c r="A200" s="347">
        <v>117</v>
      </c>
      <c r="B200" s="352"/>
      <c r="C200" s="352"/>
      <c r="D200" s="352"/>
      <c r="E200" s="336"/>
      <c r="F200" s="31"/>
      <c r="G200" s="31"/>
      <c r="H200" s="31"/>
      <c r="I200" s="31"/>
      <c r="J200" s="31"/>
      <c r="K200" s="31"/>
      <c r="L200" s="26"/>
      <c r="M200" s="26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</row>
    <row r="201" spans="1:85" ht="16.5" thickBot="1" thickTop="1">
      <c r="A201" s="347">
        <v>118</v>
      </c>
      <c r="B201" s="352"/>
      <c r="C201" s="352"/>
      <c r="D201" s="352"/>
      <c r="E201" s="336"/>
      <c r="F201" s="31"/>
      <c r="G201" s="31"/>
      <c r="H201" s="31"/>
      <c r="I201" s="31"/>
      <c r="J201" s="31"/>
      <c r="K201" s="31"/>
      <c r="L201" s="26"/>
      <c r="M201" s="26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</row>
    <row r="202" spans="1:85" ht="16.5" thickBot="1" thickTop="1">
      <c r="A202" s="347">
        <v>119</v>
      </c>
      <c r="B202" s="352"/>
      <c r="C202" s="352"/>
      <c r="D202" s="352"/>
      <c r="E202" s="336"/>
      <c r="F202" s="31"/>
      <c r="G202" s="31"/>
      <c r="H202" s="31"/>
      <c r="I202" s="31"/>
      <c r="J202" s="31"/>
      <c r="K202" s="31"/>
      <c r="L202" s="26"/>
      <c r="M202" s="26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</row>
    <row r="203" spans="1:85" ht="16.5" thickBot="1" thickTop="1">
      <c r="A203" s="347">
        <v>120</v>
      </c>
      <c r="B203" s="352"/>
      <c r="C203" s="352"/>
      <c r="D203" s="352"/>
      <c r="E203" s="336"/>
      <c r="F203" s="31"/>
      <c r="G203" s="31"/>
      <c r="H203" s="31"/>
      <c r="I203" s="31"/>
      <c r="J203" s="31"/>
      <c r="K203" s="31"/>
      <c r="L203" s="26"/>
      <c r="M203" s="26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</row>
    <row r="204" spans="1:85" ht="16.5" thickBot="1" thickTop="1">
      <c r="A204" s="347">
        <v>121</v>
      </c>
      <c r="B204" s="352"/>
      <c r="C204" s="352"/>
      <c r="D204" s="352"/>
      <c r="E204" s="336"/>
      <c r="F204" s="31"/>
      <c r="G204" s="31"/>
      <c r="H204" s="31"/>
      <c r="I204" s="31"/>
      <c r="J204" s="31"/>
      <c r="K204" s="31"/>
      <c r="L204" s="26"/>
      <c r="M204" s="26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</row>
    <row r="205" spans="1:85" ht="16.5" thickBot="1" thickTop="1">
      <c r="A205" s="347">
        <v>122</v>
      </c>
      <c r="B205" s="352"/>
      <c r="C205" s="352"/>
      <c r="D205" s="352"/>
      <c r="E205" s="336"/>
      <c r="F205" s="31"/>
      <c r="G205" s="31"/>
      <c r="H205" s="31"/>
      <c r="I205" s="31"/>
      <c r="J205" s="31"/>
      <c r="K205" s="31"/>
      <c r="L205" s="26"/>
      <c r="M205" s="26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</row>
    <row r="206" spans="1:85" ht="16.5" thickBot="1" thickTop="1">
      <c r="A206" s="347">
        <v>123</v>
      </c>
      <c r="B206" s="352"/>
      <c r="C206" s="352"/>
      <c r="D206" s="352"/>
      <c r="E206" s="336"/>
      <c r="F206" s="31"/>
      <c r="G206" s="31"/>
      <c r="H206" s="31"/>
      <c r="I206" s="31"/>
      <c r="J206" s="31"/>
      <c r="K206" s="31"/>
      <c r="L206" s="26"/>
      <c r="M206" s="26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</row>
    <row r="207" spans="1:85" ht="16.5" thickBot="1" thickTop="1">
      <c r="A207" s="347">
        <v>124</v>
      </c>
      <c r="B207" s="352"/>
      <c r="C207" s="352"/>
      <c r="D207" s="352"/>
      <c r="E207" s="336"/>
      <c r="F207" s="31"/>
      <c r="G207" s="31"/>
      <c r="H207" s="31"/>
      <c r="I207" s="31"/>
      <c r="J207" s="31"/>
      <c r="K207" s="31"/>
      <c r="L207" s="26"/>
      <c r="M207" s="26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</row>
    <row r="208" spans="1:85" ht="16.5" thickBot="1" thickTop="1">
      <c r="A208" s="347">
        <v>125</v>
      </c>
      <c r="B208" s="352"/>
      <c r="C208" s="352"/>
      <c r="D208" s="352"/>
      <c r="E208" s="336"/>
      <c r="F208" s="31"/>
      <c r="G208" s="31"/>
      <c r="H208" s="31"/>
      <c r="I208" s="31"/>
      <c r="J208" s="31"/>
      <c r="K208" s="31"/>
      <c r="L208" s="26"/>
      <c r="M208" s="26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</row>
    <row r="209" spans="1:85" ht="16.5" thickBot="1" thickTop="1">
      <c r="A209" s="347">
        <v>126</v>
      </c>
      <c r="B209" s="352"/>
      <c r="C209" s="352"/>
      <c r="D209" s="352"/>
      <c r="E209" s="336"/>
      <c r="F209" s="31"/>
      <c r="G209" s="31"/>
      <c r="H209" s="31"/>
      <c r="I209" s="31"/>
      <c r="J209" s="31"/>
      <c r="K209" s="31"/>
      <c r="L209" s="26"/>
      <c r="M209" s="26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</row>
    <row r="210" spans="1:85" ht="16.5" thickBot="1" thickTop="1">
      <c r="A210" s="347">
        <v>127</v>
      </c>
      <c r="B210" s="352"/>
      <c r="C210" s="352"/>
      <c r="D210" s="352"/>
      <c r="E210" s="336"/>
      <c r="F210" s="31"/>
      <c r="G210" s="31"/>
      <c r="H210" s="31"/>
      <c r="I210" s="31"/>
      <c r="J210" s="31"/>
      <c r="K210" s="31"/>
      <c r="L210" s="26"/>
      <c r="M210" s="26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</row>
    <row r="211" spans="1:85" ht="16.5" thickBot="1" thickTop="1">
      <c r="A211" s="347">
        <v>128</v>
      </c>
      <c r="B211" s="352"/>
      <c r="C211" s="352"/>
      <c r="D211" s="352"/>
      <c r="E211" s="336"/>
      <c r="F211" s="31"/>
      <c r="G211" s="31"/>
      <c r="H211" s="31"/>
      <c r="I211" s="31"/>
      <c r="J211" s="31"/>
      <c r="K211" s="31"/>
      <c r="L211" s="26"/>
      <c r="M211" s="26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</row>
    <row r="212" spans="1:85" ht="16.5" thickBot="1" thickTop="1">
      <c r="A212" s="347">
        <v>129</v>
      </c>
      <c r="B212" s="352"/>
      <c r="C212" s="352"/>
      <c r="D212" s="352"/>
      <c r="E212" s="336"/>
      <c r="F212" s="31"/>
      <c r="G212" s="31"/>
      <c r="H212" s="31"/>
      <c r="I212" s="31"/>
      <c r="J212" s="31"/>
      <c r="K212" s="31"/>
      <c r="L212" s="26"/>
      <c r="M212" s="26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</row>
    <row r="213" spans="1:85" ht="16.5" thickBot="1" thickTop="1">
      <c r="A213" s="347">
        <v>130</v>
      </c>
      <c r="B213" s="352"/>
      <c r="C213" s="352"/>
      <c r="D213" s="352"/>
      <c r="E213" s="336"/>
      <c r="F213" s="31"/>
      <c r="G213" s="31"/>
      <c r="H213" s="31"/>
      <c r="I213" s="31"/>
      <c r="J213" s="31"/>
      <c r="K213" s="31"/>
      <c r="L213" s="26"/>
      <c r="M213" s="26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</row>
    <row r="214" spans="1:85" ht="16.5" thickBot="1" thickTop="1">
      <c r="A214" s="347">
        <v>131</v>
      </c>
      <c r="B214" s="352"/>
      <c r="C214" s="352"/>
      <c r="D214" s="352"/>
      <c r="E214" s="336"/>
      <c r="F214" s="31"/>
      <c r="G214" s="31"/>
      <c r="H214" s="31"/>
      <c r="I214" s="31"/>
      <c r="J214" s="31"/>
      <c r="K214" s="31"/>
      <c r="L214" s="26"/>
      <c r="M214" s="26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</row>
    <row r="215" spans="1:85" ht="16.5" thickBot="1" thickTop="1">
      <c r="A215" s="347">
        <v>132</v>
      </c>
      <c r="B215" s="352"/>
      <c r="C215" s="352"/>
      <c r="D215" s="352"/>
      <c r="E215" s="336"/>
      <c r="F215" s="31"/>
      <c r="G215" s="31"/>
      <c r="H215" s="31"/>
      <c r="I215" s="31"/>
      <c r="J215" s="31"/>
      <c r="K215" s="31"/>
      <c r="L215" s="26"/>
      <c r="M215" s="26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</row>
    <row r="216" spans="1:85" ht="16.5" thickBot="1" thickTop="1">
      <c r="A216" s="347">
        <v>133</v>
      </c>
      <c r="B216" s="352"/>
      <c r="C216" s="352"/>
      <c r="D216" s="352"/>
      <c r="E216" s="336"/>
      <c r="F216" s="31"/>
      <c r="G216" s="31"/>
      <c r="H216" s="31"/>
      <c r="I216" s="31"/>
      <c r="J216" s="31"/>
      <c r="K216" s="31"/>
      <c r="L216" s="26"/>
      <c r="M216" s="26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</row>
    <row r="217" spans="1:85" ht="16.5" thickBot="1" thickTop="1">
      <c r="A217" s="347">
        <v>134</v>
      </c>
      <c r="B217" s="352"/>
      <c r="C217" s="352"/>
      <c r="D217" s="352"/>
      <c r="E217" s="336"/>
      <c r="F217" s="31"/>
      <c r="G217" s="31"/>
      <c r="H217" s="31"/>
      <c r="I217" s="31"/>
      <c r="J217" s="31"/>
      <c r="K217" s="31"/>
      <c r="L217" s="26"/>
      <c r="M217" s="26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</row>
    <row r="218" spans="1:85" ht="16.5" thickBot="1" thickTop="1">
      <c r="A218" s="347">
        <v>135</v>
      </c>
      <c r="B218" s="352"/>
      <c r="C218" s="352"/>
      <c r="D218" s="352"/>
      <c r="E218" s="336"/>
      <c r="F218" s="31"/>
      <c r="G218" s="31"/>
      <c r="H218" s="31"/>
      <c r="I218" s="31"/>
      <c r="J218" s="31"/>
      <c r="K218" s="31"/>
      <c r="L218" s="26"/>
      <c r="M218" s="26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</row>
    <row r="219" spans="1:85" ht="16.5" thickBot="1" thickTop="1">
      <c r="A219" s="347">
        <v>136</v>
      </c>
      <c r="B219" s="352"/>
      <c r="C219" s="352"/>
      <c r="D219" s="352"/>
      <c r="E219" s="336"/>
      <c r="F219" s="31"/>
      <c r="G219" s="31"/>
      <c r="H219" s="31"/>
      <c r="I219" s="31"/>
      <c r="J219" s="31"/>
      <c r="K219" s="31"/>
      <c r="L219" s="26"/>
      <c r="M219" s="26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</row>
    <row r="220" spans="1:85" ht="16.5" thickBot="1" thickTop="1">
      <c r="A220" s="347">
        <v>137</v>
      </c>
      <c r="B220" s="352"/>
      <c r="C220" s="352"/>
      <c r="D220" s="352"/>
      <c r="E220" s="336"/>
      <c r="F220" s="31"/>
      <c r="G220" s="31"/>
      <c r="H220" s="31"/>
      <c r="I220" s="31"/>
      <c r="J220" s="31"/>
      <c r="K220" s="31"/>
      <c r="L220" s="26"/>
      <c r="M220" s="26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</row>
    <row r="221" spans="1:85" ht="16.5" thickBot="1" thickTop="1">
      <c r="A221" s="347">
        <v>138</v>
      </c>
      <c r="B221" s="352"/>
      <c r="C221" s="352"/>
      <c r="D221" s="352"/>
      <c r="E221" s="336"/>
      <c r="F221" s="31"/>
      <c r="G221" s="31"/>
      <c r="H221" s="31"/>
      <c r="I221" s="31"/>
      <c r="J221" s="31"/>
      <c r="K221" s="31"/>
      <c r="L221" s="26"/>
      <c r="M221" s="26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</row>
    <row r="222" spans="1:85" ht="16.5" thickBot="1" thickTop="1">
      <c r="A222" s="347">
        <v>139</v>
      </c>
      <c r="B222" s="352"/>
      <c r="C222" s="352"/>
      <c r="D222" s="352"/>
      <c r="E222" s="336"/>
      <c r="F222" s="31"/>
      <c r="G222" s="31"/>
      <c r="H222" s="31"/>
      <c r="I222" s="31"/>
      <c r="J222" s="31"/>
      <c r="K222" s="31"/>
      <c r="L222" s="26"/>
      <c r="M222" s="26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</row>
    <row r="223" spans="1:85" ht="16.5" thickBot="1" thickTop="1">
      <c r="A223" s="347">
        <v>140</v>
      </c>
      <c r="B223" s="352"/>
      <c r="C223" s="352"/>
      <c r="D223" s="352"/>
      <c r="E223" s="336"/>
      <c r="F223" s="31"/>
      <c r="G223" s="31"/>
      <c r="H223" s="31"/>
      <c r="I223" s="31"/>
      <c r="J223" s="31"/>
      <c r="K223" s="31"/>
      <c r="L223" s="26"/>
      <c r="M223" s="26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</row>
    <row r="224" spans="1:85" ht="16.5" thickBot="1" thickTop="1">
      <c r="A224" s="347">
        <v>141</v>
      </c>
      <c r="B224" s="352"/>
      <c r="C224" s="352"/>
      <c r="D224" s="352"/>
      <c r="E224" s="336"/>
      <c r="F224" s="31"/>
      <c r="G224" s="31"/>
      <c r="H224" s="31"/>
      <c r="I224" s="31"/>
      <c r="J224" s="31"/>
      <c r="K224" s="31"/>
      <c r="L224" s="26"/>
      <c r="M224" s="26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</row>
    <row r="225" spans="1:85" ht="16.5" thickBot="1" thickTop="1">
      <c r="A225" s="347">
        <v>142</v>
      </c>
      <c r="B225" s="352"/>
      <c r="C225" s="352"/>
      <c r="D225" s="352"/>
      <c r="E225" s="336"/>
      <c r="F225" s="31"/>
      <c r="G225" s="31"/>
      <c r="H225" s="31"/>
      <c r="I225" s="31"/>
      <c r="J225" s="31"/>
      <c r="K225" s="31"/>
      <c r="L225" s="26"/>
      <c r="M225" s="26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</row>
    <row r="226" spans="1:85" ht="16.5" thickBot="1" thickTop="1">
      <c r="A226" s="347">
        <v>143</v>
      </c>
      <c r="B226" s="352"/>
      <c r="C226" s="352"/>
      <c r="D226" s="352"/>
      <c r="E226" s="336"/>
      <c r="F226" s="31"/>
      <c r="G226" s="31"/>
      <c r="H226" s="31"/>
      <c r="I226" s="31"/>
      <c r="J226" s="31"/>
      <c r="K226" s="31"/>
      <c r="L226" s="26"/>
      <c r="M226" s="26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</row>
    <row r="227" spans="1:85" ht="16.5" thickBot="1" thickTop="1">
      <c r="A227" s="347">
        <v>144</v>
      </c>
      <c r="B227" s="352"/>
      <c r="C227" s="352"/>
      <c r="D227" s="352"/>
      <c r="E227" s="336"/>
      <c r="F227" s="31"/>
      <c r="G227" s="31"/>
      <c r="H227" s="31"/>
      <c r="I227" s="31"/>
      <c r="J227" s="31"/>
      <c r="K227" s="31"/>
      <c r="L227" s="26"/>
      <c r="M227" s="26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</row>
    <row r="228" spans="1:85" ht="16.5" thickBot="1" thickTop="1">
      <c r="A228" s="347">
        <v>145</v>
      </c>
      <c r="B228" s="352"/>
      <c r="C228" s="352"/>
      <c r="D228" s="352"/>
      <c r="E228" s="336"/>
      <c r="F228" s="31"/>
      <c r="G228" s="31"/>
      <c r="H228" s="31"/>
      <c r="I228" s="31"/>
      <c r="J228" s="31"/>
      <c r="K228" s="31"/>
      <c r="L228" s="26"/>
      <c r="M228" s="26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</row>
    <row r="229" spans="1:85" ht="16.5" thickBot="1" thickTop="1">
      <c r="A229" s="347">
        <v>146</v>
      </c>
      <c r="B229" s="352"/>
      <c r="C229" s="352"/>
      <c r="D229" s="352"/>
      <c r="E229" s="336"/>
      <c r="F229" s="31"/>
      <c r="G229" s="31"/>
      <c r="H229" s="31"/>
      <c r="I229" s="31"/>
      <c r="J229" s="31"/>
      <c r="K229" s="31"/>
      <c r="L229" s="26"/>
      <c r="M229" s="26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</row>
    <row r="230" spans="1:85" ht="16.5" thickBot="1" thickTop="1">
      <c r="A230" s="347">
        <v>147</v>
      </c>
      <c r="B230" s="352"/>
      <c r="C230" s="352"/>
      <c r="D230" s="352"/>
      <c r="E230" s="336"/>
      <c r="F230" s="31"/>
      <c r="G230" s="31"/>
      <c r="H230" s="31"/>
      <c r="I230" s="31"/>
      <c r="J230" s="31"/>
      <c r="K230" s="31"/>
      <c r="L230" s="26"/>
      <c r="M230" s="26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</row>
    <row r="231" spans="1:85" ht="16.5" thickBot="1" thickTop="1">
      <c r="A231" s="347">
        <v>148</v>
      </c>
      <c r="B231" s="352"/>
      <c r="C231" s="352"/>
      <c r="D231" s="352"/>
      <c r="E231" s="336"/>
      <c r="F231" s="31"/>
      <c r="G231" s="31"/>
      <c r="H231" s="31"/>
      <c r="I231" s="31"/>
      <c r="J231" s="31"/>
      <c r="K231" s="31"/>
      <c r="L231" s="26"/>
      <c r="M231" s="26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</row>
    <row r="232" spans="1:85" ht="16.5" thickBot="1" thickTop="1">
      <c r="A232" s="347">
        <v>149</v>
      </c>
      <c r="B232" s="352"/>
      <c r="C232" s="352"/>
      <c r="D232" s="352"/>
      <c r="E232" s="336"/>
      <c r="F232" s="31"/>
      <c r="G232" s="31"/>
      <c r="H232" s="31"/>
      <c r="I232" s="31"/>
      <c r="J232" s="31"/>
      <c r="K232" s="31"/>
      <c r="L232" s="26"/>
      <c r="M232" s="26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</row>
    <row r="233" spans="1:85" ht="16.5" thickBot="1" thickTop="1">
      <c r="A233" s="347">
        <v>150</v>
      </c>
      <c r="B233" s="352"/>
      <c r="C233" s="352"/>
      <c r="D233" s="352"/>
      <c r="E233" s="336"/>
      <c r="F233" s="31"/>
      <c r="G233" s="31"/>
      <c r="H233" s="31"/>
      <c r="I233" s="31"/>
      <c r="J233" s="31"/>
      <c r="K233" s="31"/>
      <c r="L233" s="26"/>
      <c r="M233" s="26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</row>
    <row r="234" spans="1:85" ht="16.5" thickBot="1" thickTop="1">
      <c r="A234" s="347">
        <v>151</v>
      </c>
      <c r="B234" s="352"/>
      <c r="C234" s="352"/>
      <c r="D234" s="352"/>
      <c r="E234" s="336"/>
      <c r="F234" s="31"/>
      <c r="G234" s="31"/>
      <c r="H234" s="31"/>
      <c r="I234" s="31"/>
      <c r="J234" s="31"/>
      <c r="K234" s="31"/>
      <c r="L234" s="26"/>
      <c r="M234" s="26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</row>
    <row r="235" spans="1:85" ht="16.5" thickBot="1" thickTop="1">
      <c r="A235" s="347">
        <v>152</v>
      </c>
      <c r="B235" s="352"/>
      <c r="C235" s="352"/>
      <c r="D235" s="352"/>
      <c r="E235" s="336"/>
      <c r="F235" s="31"/>
      <c r="G235" s="31"/>
      <c r="H235" s="31"/>
      <c r="I235" s="31"/>
      <c r="J235" s="31"/>
      <c r="K235" s="31"/>
      <c r="L235" s="26"/>
      <c r="M235" s="26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</row>
    <row r="236" spans="1:85" ht="16.5" thickBot="1" thickTop="1">
      <c r="A236" s="347">
        <v>153</v>
      </c>
      <c r="B236" s="352"/>
      <c r="C236" s="352"/>
      <c r="D236" s="352"/>
      <c r="E236" s="336"/>
      <c r="F236" s="31"/>
      <c r="G236" s="31"/>
      <c r="H236" s="31"/>
      <c r="I236" s="31"/>
      <c r="J236" s="31"/>
      <c r="K236" s="31"/>
      <c r="L236" s="26"/>
      <c r="M236" s="26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</row>
    <row r="237" spans="1:85" ht="16.5" thickBot="1" thickTop="1">
      <c r="A237" s="347">
        <v>154</v>
      </c>
      <c r="B237" s="352"/>
      <c r="C237" s="352"/>
      <c r="D237" s="352"/>
      <c r="E237" s="336"/>
      <c r="F237" s="31"/>
      <c r="G237" s="31"/>
      <c r="H237" s="31"/>
      <c r="I237" s="31"/>
      <c r="J237" s="31"/>
      <c r="K237" s="31"/>
      <c r="L237" s="26"/>
      <c r="M237" s="26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</row>
    <row r="238" spans="1:85" ht="16.5" thickBot="1" thickTop="1">
      <c r="A238" s="347">
        <v>155</v>
      </c>
      <c r="B238" s="352"/>
      <c r="C238" s="352"/>
      <c r="D238" s="352"/>
      <c r="E238" s="336"/>
      <c r="F238" s="31"/>
      <c r="G238" s="31"/>
      <c r="H238" s="31"/>
      <c r="I238" s="31"/>
      <c r="J238" s="31"/>
      <c r="K238" s="31"/>
      <c r="L238" s="26"/>
      <c r="M238" s="26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</row>
    <row r="239" spans="1:85" ht="16.5" thickBot="1" thickTop="1">
      <c r="A239" s="347">
        <v>156</v>
      </c>
      <c r="B239" s="352"/>
      <c r="C239" s="352"/>
      <c r="D239" s="352"/>
      <c r="E239" s="336"/>
      <c r="F239" s="31"/>
      <c r="G239" s="31"/>
      <c r="H239" s="31"/>
      <c r="I239" s="31"/>
      <c r="J239" s="31"/>
      <c r="K239" s="31"/>
      <c r="L239" s="26"/>
      <c r="M239" s="26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</row>
    <row r="240" spans="1:85" ht="16.5" thickBot="1" thickTop="1">
      <c r="A240" s="347">
        <v>157</v>
      </c>
      <c r="B240" s="352"/>
      <c r="C240" s="352"/>
      <c r="D240" s="352"/>
      <c r="E240" s="336"/>
      <c r="F240" s="31"/>
      <c r="G240" s="31"/>
      <c r="H240" s="31"/>
      <c r="I240" s="31"/>
      <c r="J240" s="31"/>
      <c r="K240" s="31"/>
      <c r="L240" s="26"/>
      <c r="M240" s="26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</row>
    <row r="241" spans="1:85" ht="16.5" thickBot="1" thickTop="1">
      <c r="A241" s="347">
        <v>158</v>
      </c>
      <c r="B241" s="352"/>
      <c r="C241" s="352"/>
      <c r="D241" s="352"/>
      <c r="E241" s="336"/>
      <c r="F241" s="31"/>
      <c r="G241" s="31"/>
      <c r="H241" s="31"/>
      <c r="I241" s="31"/>
      <c r="J241" s="31"/>
      <c r="K241" s="31"/>
      <c r="L241" s="26"/>
      <c r="M241" s="26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</row>
    <row r="242" spans="1:85" ht="16.5" thickBot="1" thickTop="1">
      <c r="A242" s="347">
        <v>159</v>
      </c>
      <c r="B242" s="352"/>
      <c r="C242" s="352"/>
      <c r="D242" s="352"/>
      <c r="E242" s="336"/>
      <c r="F242" s="31"/>
      <c r="G242" s="31"/>
      <c r="H242" s="31"/>
      <c r="I242" s="31"/>
      <c r="J242" s="31"/>
      <c r="K242" s="31"/>
      <c r="L242" s="26"/>
      <c r="M242" s="26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</row>
    <row r="243" spans="1:85" ht="16.5" thickBot="1" thickTop="1">
      <c r="A243" s="347">
        <v>160</v>
      </c>
      <c r="B243" s="352"/>
      <c r="C243" s="352"/>
      <c r="D243" s="352"/>
      <c r="E243" s="336"/>
      <c r="F243" s="31"/>
      <c r="G243" s="31"/>
      <c r="H243" s="31"/>
      <c r="I243" s="31"/>
      <c r="J243" s="31"/>
      <c r="K243" s="31"/>
      <c r="L243" s="26"/>
      <c r="M243" s="26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</row>
    <row r="244" spans="1:85" ht="16.5" thickBot="1" thickTop="1">
      <c r="A244" s="347">
        <v>161</v>
      </c>
      <c r="B244" s="352"/>
      <c r="C244" s="352"/>
      <c r="D244" s="352"/>
      <c r="E244" s="336"/>
      <c r="F244" s="31"/>
      <c r="G244" s="31"/>
      <c r="H244" s="31"/>
      <c r="I244" s="31"/>
      <c r="J244" s="31"/>
      <c r="K244" s="31"/>
      <c r="L244" s="26"/>
      <c r="M244" s="26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</row>
    <row r="245" spans="1:85" ht="16.5" thickBot="1" thickTop="1">
      <c r="A245" s="347">
        <v>162</v>
      </c>
      <c r="B245" s="352"/>
      <c r="C245" s="352"/>
      <c r="D245" s="352"/>
      <c r="E245" s="336"/>
      <c r="F245" s="31"/>
      <c r="G245" s="31"/>
      <c r="H245" s="31"/>
      <c r="I245" s="31"/>
      <c r="J245" s="31"/>
      <c r="K245" s="31"/>
      <c r="L245" s="26"/>
      <c r="M245" s="26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</row>
    <row r="246" spans="1:85" ht="16.5" thickBot="1" thickTop="1">
      <c r="A246" s="347">
        <v>163</v>
      </c>
      <c r="B246" s="352"/>
      <c r="C246" s="352"/>
      <c r="D246" s="352"/>
      <c r="E246" s="336"/>
      <c r="F246" s="31"/>
      <c r="G246" s="31"/>
      <c r="H246" s="31"/>
      <c r="I246" s="31"/>
      <c r="J246" s="31"/>
      <c r="K246" s="31"/>
      <c r="L246" s="26"/>
      <c r="M246" s="26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</row>
    <row r="247" spans="1:85" ht="16.5" thickBot="1" thickTop="1">
      <c r="A247" s="347">
        <v>164</v>
      </c>
      <c r="B247" s="352"/>
      <c r="C247" s="352"/>
      <c r="D247" s="352"/>
      <c r="E247" s="336"/>
      <c r="F247" s="31"/>
      <c r="G247" s="31"/>
      <c r="H247" s="31"/>
      <c r="I247" s="31"/>
      <c r="J247" s="31"/>
      <c r="K247" s="31"/>
      <c r="L247" s="26"/>
      <c r="M247" s="26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</row>
    <row r="248" spans="1:85" ht="16.5" thickBot="1" thickTop="1">
      <c r="A248" s="347">
        <v>165</v>
      </c>
      <c r="B248" s="352"/>
      <c r="C248" s="352"/>
      <c r="D248" s="352"/>
      <c r="E248" s="336"/>
      <c r="F248" s="31"/>
      <c r="G248" s="31"/>
      <c r="H248" s="31"/>
      <c r="I248" s="31"/>
      <c r="J248" s="31"/>
      <c r="K248" s="31"/>
      <c r="L248" s="26"/>
      <c r="M248" s="26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</row>
    <row r="249" spans="1:85" ht="16.5" thickBot="1" thickTop="1">
      <c r="A249" s="347">
        <v>166</v>
      </c>
      <c r="B249" s="352"/>
      <c r="C249" s="352"/>
      <c r="D249" s="352"/>
      <c r="E249" s="336"/>
      <c r="F249" s="31"/>
      <c r="G249" s="31"/>
      <c r="H249" s="31"/>
      <c r="I249" s="31"/>
      <c r="J249" s="31"/>
      <c r="K249" s="31"/>
      <c r="L249" s="26"/>
      <c r="M249" s="26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</row>
    <row r="250" spans="1:85" ht="16.5" thickBot="1" thickTop="1">
      <c r="A250" s="347">
        <v>167</v>
      </c>
      <c r="B250" s="352"/>
      <c r="C250" s="352"/>
      <c r="D250" s="352"/>
      <c r="E250" s="336"/>
      <c r="F250" s="31"/>
      <c r="G250" s="31"/>
      <c r="H250" s="31"/>
      <c r="I250" s="31"/>
      <c r="J250" s="31"/>
      <c r="K250" s="31"/>
      <c r="L250" s="26"/>
      <c r="M250" s="26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</row>
    <row r="251" spans="1:85" ht="16.5" thickBot="1" thickTop="1">
      <c r="A251" s="347">
        <v>168</v>
      </c>
      <c r="B251" s="352"/>
      <c r="C251" s="352"/>
      <c r="D251" s="352"/>
      <c r="E251" s="336"/>
      <c r="F251" s="31"/>
      <c r="G251" s="31"/>
      <c r="H251" s="31"/>
      <c r="I251" s="31"/>
      <c r="J251" s="31"/>
      <c r="K251" s="31"/>
      <c r="L251" s="26"/>
      <c r="M251" s="26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</row>
    <row r="252" spans="1:85" ht="16.5" thickBot="1" thickTop="1">
      <c r="A252" s="347">
        <v>169</v>
      </c>
      <c r="B252" s="352"/>
      <c r="C252" s="352"/>
      <c r="D252" s="352"/>
      <c r="E252" s="336"/>
      <c r="F252" s="31"/>
      <c r="G252" s="31"/>
      <c r="H252" s="31"/>
      <c r="I252" s="31"/>
      <c r="J252" s="31"/>
      <c r="K252" s="31"/>
      <c r="L252" s="26"/>
      <c r="M252" s="26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</row>
    <row r="253" spans="1:85" ht="16.5" thickBot="1" thickTop="1">
      <c r="A253" s="347">
        <v>170</v>
      </c>
      <c r="B253" s="352"/>
      <c r="C253" s="352"/>
      <c r="D253" s="352"/>
      <c r="E253" s="336"/>
      <c r="F253" s="31"/>
      <c r="G253" s="31"/>
      <c r="H253" s="31"/>
      <c r="I253" s="31"/>
      <c r="J253" s="31"/>
      <c r="K253" s="31"/>
      <c r="L253" s="26"/>
      <c r="M253" s="26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</row>
    <row r="254" spans="1:85" ht="16.5" thickBot="1" thickTop="1">
      <c r="A254" s="347">
        <v>171</v>
      </c>
      <c r="B254" s="352"/>
      <c r="C254" s="352"/>
      <c r="D254" s="352"/>
      <c r="E254" s="336"/>
      <c r="F254" s="31"/>
      <c r="G254" s="31"/>
      <c r="H254" s="31"/>
      <c r="I254" s="31"/>
      <c r="J254" s="31"/>
      <c r="K254" s="31"/>
      <c r="L254" s="26"/>
      <c r="M254" s="26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</row>
    <row r="255" spans="1:85" ht="16.5" thickBot="1" thickTop="1">
      <c r="A255" s="347">
        <v>172</v>
      </c>
      <c r="B255" s="352"/>
      <c r="C255" s="352"/>
      <c r="D255" s="352"/>
      <c r="E255" s="336"/>
      <c r="F255" s="31"/>
      <c r="G255" s="31"/>
      <c r="H255" s="31"/>
      <c r="I255" s="31"/>
      <c r="J255" s="31"/>
      <c r="K255" s="31"/>
      <c r="L255" s="26"/>
      <c r="M255" s="26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</row>
    <row r="256" spans="1:85" ht="16.5" thickBot="1" thickTop="1">
      <c r="A256" s="347">
        <v>173</v>
      </c>
      <c r="B256" s="352"/>
      <c r="C256" s="352"/>
      <c r="D256" s="352"/>
      <c r="E256" s="336"/>
      <c r="F256" s="31"/>
      <c r="G256" s="31"/>
      <c r="H256" s="31"/>
      <c r="I256" s="31"/>
      <c r="J256" s="31"/>
      <c r="K256" s="31"/>
      <c r="L256" s="26"/>
      <c r="M256" s="26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</row>
    <row r="257" spans="1:85" ht="16.5" thickBot="1" thickTop="1">
      <c r="A257" s="347">
        <v>174</v>
      </c>
      <c r="B257" s="352"/>
      <c r="C257" s="352"/>
      <c r="D257" s="352"/>
      <c r="E257" s="336"/>
      <c r="F257" s="31"/>
      <c r="G257" s="31"/>
      <c r="H257" s="31"/>
      <c r="I257" s="31"/>
      <c r="J257" s="31"/>
      <c r="K257" s="31"/>
      <c r="L257" s="26"/>
      <c r="M257" s="26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</row>
    <row r="258" spans="1:85" ht="16.5" thickBot="1" thickTop="1">
      <c r="A258" s="347">
        <v>175</v>
      </c>
      <c r="B258" s="352"/>
      <c r="C258" s="352"/>
      <c r="D258" s="352"/>
      <c r="E258" s="336"/>
      <c r="F258" s="31"/>
      <c r="G258" s="31"/>
      <c r="H258" s="31"/>
      <c r="I258" s="31"/>
      <c r="J258" s="31"/>
      <c r="K258" s="31"/>
      <c r="L258" s="26"/>
      <c r="M258" s="26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</row>
    <row r="259" spans="1:85" ht="16.5" thickBot="1" thickTop="1">
      <c r="A259" s="347">
        <v>176</v>
      </c>
      <c r="B259" s="352"/>
      <c r="C259" s="352"/>
      <c r="D259" s="352"/>
      <c r="E259" s="336"/>
      <c r="F259" s="31"/>
      <c r="G259" s="31"/>
      <c r="H259" s="31"/>
      <c r="I259" s="31"/>
      <c r="J259" s="31"/>
      <c r="K259" s="31"/>
      <c r="L259" s="26"/>
      <c r="M259" s="26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</row>
    <row r="260" spans="1:85" ht="16.5" thickBot="1" thickTop="1">
      <c r="A260" s="347">
        <v>177</v>
      </c>
      <c r="B260" s="352"/>
      <c r="C260" s="352"/>
      <c r="D260" s="352"/>
      <c r="E260" s="336"/>
      <c r="F260" s="31"/>
      <c r="G260" s="31"/>
      <c r="H260" s="31"/>
      <c r="I260" s="31"/>
      <c r="J260" s="31"/>
      <c r="K260" s="31"/>
      <c r="L260" s="26"/>
      <c r="M260" s="26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</row>
    <row r="261" spans="1:85" ht="16.5" thickBot="1" thickTop="1">
      <c r="A261" s="352">
        <v>178</v>
      </c>
      <c r="B261" s="352"/>
      <c r="C261" s="352"/>
      <c r="D261" s="352"/>
      <c r="E261" s="336"/>
      <c r="F261" s="31"/>
      <c r="G261" s="31"/>
      <c r="H261" s="31"/>
      <c r="I261" s="31"/>
      <c r="J261" s="31"/>
      <c r="K261" s="31"/>
      <c r="L261" s="26"/>
      <c r="M261" s="26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</row>
    <row r="262" spans="1:85" ht="16.5" thickBot="1" thickTop="1">
      <c r="A262" s="352">
        <v>179</v>
      </c>
      <c r="B262" s="352"/>
      <c r="C262" s="352"/>
      <c r="D262" s="352"/>
      <c r="E262" s="336"/>
      <c r="F262" s="31"/>
      <c r="G262" s="31"/>
      <c r="H262" s="31"/>
      <c r="I262" s="31"/>
      <c r="J262" s="31"/>
      <c r="K262" s="31"/>
      <c r="L262" s="26"/>
      <c r="M262" s="26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</row>
    <row r="263" spans="1:85" ht="15.75" thickTop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</row>
    <row r="264" spans="1:85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</row>
    <row r="265" spans="1:85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</row>
    <row r="266" spans="1:85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</row>
    <row r="267" spans="1:85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</row>
    <row r="268" spans="1:85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</row>
    <row r="269" spans="1:85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</row>
    <row r="270" spans="1:85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</row>
    <row r="271" spans="1:85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</row>
    <row r="272" spans="1:85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</row>
    <row r="273" spans="1:85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</row>
    <row r="274" spans="1:85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</row>
    <row r="275" spans="1:85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</row>
    <row r="276" spans="1:85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</row>
    <row r="277" spans="1:85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</row>
    <row r="278" spans="1:85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</row>
    <row r="279" spans="1:85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</row>
    <row r="280" spans="1:85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</row>
    <row r="281" spans="1:85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</row>
    <row r="282" spans="1:85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</row>
    <row r="283" spans="1:85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</row>
    <row r="284" spans="1:85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</row>
    <row r="285" spans="1:85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</row>
    <row r="286" spans="1:85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</row>
    <row r="287" spans="1:85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</row>
    <row r="288" spans="1:85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</row>
    <row r="289" spans="1:85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</row>
    <row r="290" spans="1:85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</row>
    <row r="291" spans="1:85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</row>
    <row r="292" spans="1:85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</row>
    <row r="293" spans="1:85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</row>
    <row r="294" spans="1:85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</row>
    <row r="295" spans="1:85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</row>
    <row r="296" spans="1:85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</row>
    <row r="297" spans="1:85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</row>
    <row r="298" spans="1:85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</row>
    <row r="299" spans="1:85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</row>
    <row r="300" spans="1:85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</row>
    <row r="301" spans="1:85" ht="1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</row>
    <row r="302" spans="1:85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</row>
    <row r="303" spans="1:85" ht="1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</row>
    <row r="304" spans="1:85" ht="1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</row>
    <row r="305" spans="1:85" ht="1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</row>
    <row r="306" spans="1:85" ht="1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</row>
    <row r="307" spans="1:85" ht="1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</row>
    <row r="308" spans="1:85" ht="1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</row>
    <row r="309" spans="1:85" ht="1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</row>
    <row r="310" spans="1:85" ht="1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</row>
    <row r="311" spans="1:85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</row>
    <row r="312" spans="1:85" ht="1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</row>
    <row r="313" spans="1:85" ht="1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</row>
    <row r="314" spans="1:85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</row>
    <row r="315" spans="1:85" ht="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</row>
    <row r="316" spans="1:85" ht="1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</row>
    <row r="317" spans="1:85" ht="1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</row>
    <row r="318" spans="1:85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</row>
    <row r="319" spans="1:85" ht="1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</row>
    <row r="320" spans="1:85" ht="1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</row>
    <row r="321" spans="1:85" ht="1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</row>
    <row r="322" spans="1:85" ht="1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</row>
    <row r="323" spans="1:85" ht="1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</row>
    <row r="324" spans="1:85" ht="1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</row>
    <row r="325" spans="1:85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</row>
    <row r="326" spans="1:85" ht="1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</row>
    <row r="327" spans="1:85" ht="1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</row>
    <row r="328" spans="1:85" ht="1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</row>
    <row r="329" spans="1:85" ht="1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</row>
    <row r="330" spans="1:85" ht="1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</row>
    <row r="331" spans="1:85" ht="1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</row>
    <row r="332" spans="1:85" ht="1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</row>
    <row r="333" spans="1:85" ht="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</row>
    <row r="334" spans="1:85" ht="1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</row>
    <row r="335" spans="1:85" ht="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</row>
    <row r="336" spans="1:85" ht="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</row>
    <row r="337" spans="1:85" ht="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</row>
    <row r="338" spans="1:85" ht="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</row>
    <row r="339" spans="1:85" ht="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</row>
    <row r="340" spans="1:85" ht="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</row>
    <row r="341" spans="1:85" ht="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</row>
    <row r="342" spans="1:85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</row>
    <row r="343" spans="1:85" ht="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</row>
    <row r="344" spans="1:85" ht="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</row>
    <row r="345" spans="1:85" ht="1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</row>
    <row r="346" spans="1:85" ht="1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</row>
    <row r="347" spans="1:85" ht="1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</row>
    <row r="348" spans="1:85" ht="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</row>
    <row r="349" spans="1:85" ht="1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</row>
    <row r="350" spans="1:85" ht="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</row>
    <row r="351" spans="1:85" ht="1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</row>
    <row r="352" spans="1:85" ht="1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</row>
    <row r="353" spans="1:85" ht="1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</row>
    <row r="354" spans="1:85" ht="1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</row>
    <row r="355" spans="1:85" ht="1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</row>
    <row r="356" spans="1:85" ht="1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</row>
    <row r="357" spans="1:85" ht="1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</row>
    <row r="358" spans="1:85" ht="1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</row>
    <row r="359" spans="1:85" ht="1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</row>
    <row r="360" spans="1:85" ht="1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</row>
    <row r="361" spans="1:85" ht="1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</row>
    <row r="362" spans="1:85" ht="1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</row>
    <row r="363" spans="1:85" ht="1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</row>
    <row r="364" spans="1:85" ht="1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</row>
    <row r="365" spans="1:85" ht="1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</row>
    <row r="366" spans="1:85" ht="1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</row>
    <row r="367" spans="1:85" ht="1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</row>
    <row r="368" spans="1:85" ht="1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</row>
    <row r="369" spans="1:85" ht="1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</row>
    <row r="370" spans="1:85" ht="1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</row>
    <row r="371" spans="1:85" ht="1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</row>
    <row r="372" spans="1:85" ht="1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</row>
    <row r="373" spans="1:85" ht="1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</row>
    <row r="374" spans="1:85" ht="1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</row>
    <row r="375" spans="1:85" ht="1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</row>
    <row r="376" spans="1:85" ht="1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</row>
    <row r="377" spans="1:85" ht="1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</row>
    <row r="378" spans="1:85" ht="1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</row>
    <row r="379" spans="1:85" ht="1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</row>
    <row r="380" spans="1:85" ht="1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</row>
    <row r="381" spans="1:85" ht="1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</row>
    <row r="382" spans="1:85" ht="1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</row>
    <row r="383" spans="1:85" ht="1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</row>
    <row r="384" spans="1:85" ht="1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</row>
    <row r="385" spans="1:85" ht="1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</row>
    <row r="386" spans="1:85" ht="1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</row>
    <row r="387" spans="1:85" ht="1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</row>
    <row r="388" spans="1:85" ht="1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</row>
    <row r="389" spans="1:85" ht="1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</row>
    <row r="390" spans="1:85" ht="1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</row>
    <row r="391" spans="1:85" ht="1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</row>
    <row r="392" spans="1:85" ht="1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</row>
    <row r="393" spans="1:85" ht="1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</row>
    <row r="394" spans="1:85" ht="1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</row>
    <row r="395" spans="1:85" ht="1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</row>
    <row r="396" spans="1:85" ht="1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</row>
    <row r="397" spans="1:85" ht="1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</row>
    <row r="398" spans="1:85" ht="1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</row>
    <row r="399" spans="1:85" ht="1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</row>
    <row r="400" spans="1:85" ht="1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</row>
    <row r="401" spans="1:85" ht="1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</row>
    <row r="402" spans="1:85" ht="1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</row>
    <row r="403" spans="1:85" ht="1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</row>
    <row r="404" spans="1:85" ht="1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</row>
    <row r="405" spans="1:85" ht="1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</row>
    <row r="406" spans="1:85" ht="1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</row>
    <row r="407" spans="1:85" ht="1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</row>
    <row r="408" spans="1:85" ht="1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</row>
    <row r="409" spans="1:85" ht="1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</row>
    <row r="410" spans="1:85" ht="1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</row>
    <row r="411" spans="1:85" ht="1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</row>
    <row r="412" spans="1:85" ht="1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</row>
    <row r="413" spans="1:85" ht="1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</row>
    <row r="414" spans="1:85" ht="1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</row>
    <row r="415" spans="1:85" ht="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</row>
    <row r="416" spans="1:85" ht="1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</row>
    <row r="417" spans="1:85" ht="1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</row>
    <row r="418" spans="1:85" ht="1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</row>
    <row r="419" spans="1:85" ht="1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</row>
    <row r="420" spans="1:85" ht="1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</row>
    <row r="421" spans="1:85" ht="1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</row>
    <row r="422" spans="1:85" ht="1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</row>
    <row r="423" spans="1:85" ht="1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</row>
    <row r="424" spans="1:85" ht="1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</row>
    <row r="425" spans="1:85" ht="1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</row>
    <row r="426" spans="1:85" ht="1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</row>
    <row r="427" spans="1:85" ht="1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</row>
    <row r="428" spans="1:85" ht="1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</row>
    <row r="429" spans="1:85" ht="1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</row>
    <row r="430" spans="1:85" ht="1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</row>
    <row r="431" spans="1:85" ht="1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</row>
    <row r="432" spans="1:85" ht="1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</row>
    <row r="433" spans="1:85" ht="1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</row>
    <row r="434" spans="1:85" ht="1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</row>
    <row r="435" spans="1:85" ht="1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</row>
    <row r="436" spans="1:85" ht="1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</row>
    <row r="437" spans="1:85" ht="1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</row>
    <row r="438" spans="1:85" ht="1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</row>
    <row r="439" spans="1:85" ht="1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</row>
    <row r="440" spans="1:85" ht="1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</row>
    <row r="441" spans="1:85" ht="1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</row>
    <row r="442" spans="1:85" ht="1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</row>
    <row r="443" spans="1:85" ht="1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</row>
    <row r="444" spans="1:85" ht="1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</row>
    <row r="445" spans="1:85" ht="1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</row>
    <row r="446" spans="1:85" ht="1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</row>
    <row r="447" spans="1:85" ht="1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</row>
    <row r="448" spans="1:85" ht="1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</row>
    <row r="449" spans="1:85" ht="1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</row>
    <row r="450" spans="1:85" ht="1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</row>
    <row r="451" spans="1:85" ht="1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</row>
    <row r="452" spans="1:85" ht="1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</row>
    <row r="453" spans="1:85" ht="1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</row>
    <row r="454" spans="1:85" ht="1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</row>
    <row r="455" spans="1:85" ht="1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</row>
    <row r="456" spans="1:85" ht="1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</row>
    <row r="457" spans="1:85" ht="1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</row>
    <row r="458" spans="1:85" ht="1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</row>
    <row r="459" spans="1:85" ht="1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</row>
    <row r="460" spans="1:85" ht="1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</row>
    <row r="461" spans="1:85" ht="1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</row>
    <row r="462" spans="1:85" ht="1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</row>
    <row r="463" spans="1:85" ht="1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</row>
    <row r="464" spans="1:85" ht="1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</row>
    <row r="465" spans="1:85" ht="1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</row>
    <row r="466" spans="1:85" ht="1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</row>
    <row r="467" spans="1:85" ht="1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</row>
    <row r="468" spans="1:85" ht="1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</row>
    <row r="469" spans="1:85" ht="1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</row>
    <row r="470" spans="1:85" ht="1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</row>
    <row r="471" spans="1:85" ht="1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</row>
    <row r="472" spans="1:85" ht="1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</row>
    <row r="473" spans="1:85" ht="1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</row>
    <row r="474" spans="1:85" ht="1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</row>
    <row r="475" spans="1:85" ht="1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</row>
    <row r="476" spans="1:85" ht="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</row>
    <row r="477" spans="1:85" ht="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</row>
    <row r="478" spans="1:85" ht="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</row>
    <row r="479" spans="1:85" ht="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</row>
    <row r="480" spans="1:85" ht="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</row>
    <row r="481" spans="1:85" ht="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</row>
    <row r="482" spans="1:85" ht="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</row>
    <row r="483" spans="1:85" ht="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</row>
    <row r="484" spans="1:85" ht="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</row>
    <row r="485" spans="1:85" ht="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</row>
    <row r="486" spans="1:85" ht="1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</row>
    <row r="487" spans="1:85" ht="1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</row>
    <row r="488" spans="1:85" ht="1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</row>
    <row r="489" spans="1:85" ht="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</row>
    <row r="490" spans="1:85" ht="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</row>
    <row r="491" spans="1:85" ht="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</row>
    <row r="492" spans="1:85" ht="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</row>
    <row r="493" spans="1:85" ht="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</row>
    <row r="494" spans="1:85" ht="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</row>
    <row r="495" spans="1:85" ht="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</row>
    <row r="496" spans="1:85" ht="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</row>
    <row r="497" spans="1:85" ht="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</row>
    <row r="498" spans="1:85" ht="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</row>
    <row r="499" spans="1:85" ht="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</row>
    <row r="500" spans="1:85" ht="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</row>
    <row r="501" spans="1:85" ht="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</row>
    <row r="502" spans="1:85" ht="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</row>
    <row r="503" spans="1:85" ht="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</row>
    <row r="504" spans="1:85" ht="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</row>
    <row r="505" spans="1:85" ht="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</row>
    <row r="506" spans="1:85" ht="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</row>
    <row r="507" spans="1:85" ht="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</row>
    <row r="508" spans="1:85" ht="1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</row>
    <row r="509" spans="1:85" ht="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</row>
    <row r="510" spans="1:85" ht="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</row>
    <row r="511" spans="1:85" ht="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</row>
    <row r="512" spans="1:85" ht="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</row>
    <row r="513" spans="1:85" ht="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</row>
    <row r="514" spans="1:85" ht="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</row>
    <row r="515" spans="1:85" ht="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</row>
    <row r="516" spans="1:85" ht="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</row>
    <row r="517" spans="1:85" ht="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</row>
    <row r="518" spans="1:85" ht="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</row>
    <row r="519" spans="1:85" ht="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</row>
    <row r="520" spans="1:85" ht="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</row>
    <row r="521" spans="1:85" ht="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</row>
    <row r="522" spans="1:85" ht="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</row>
    <row r="523" spans="1:85" ht="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</row>
    <row r="524" spans="1:85" ht="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</row>
    <row r="525" spans="1:85" ht="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</row>
    <row r="526" spans="1:85" ht="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</row>
    <row r="527" spans="1:85" ht="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</row>
    <row r="528" spans="1:85" ht="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</row>
    <row r="529" spans="1:85" ht="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</row>
    <row r="530" spans="1:85" ht="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</row>
    <row r="531" spans="1:85" ht="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</row>
    <row r="532" spans="1:85" ht="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</row>
    <row r="533" spans="1:85" ht="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</row>
    <row r="534" spans="1:85" ht="1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</row>
    <row r="535" spans="1:85" ht="1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</row>
    <row r="536" spans="1:85" ht="1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</row>
    <row r="537" spans="1:85" ht="1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</row>
    <row r="538" spans="1:85" ht="1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</row>
    <row r="539" spans="1:85" ht="1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</row>
    <row r="540" spans="1:85" ht="1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</row>
    <row r="541" spans="1:85" ht="1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</row>
    <row r="542" spans="1:85" ht="1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</row>
    <row r="543" spans="1:85" ht="1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</row>
    <row r="544" spans="1:85" ht="1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</row>
    <row r="545" spans="1:85" ht="1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</row>
    <row r="546" spans="1:85" ht="1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</row>
    <row r="547" spans="1:85" ht="1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</row>
    <row r="548" spans="1:85" ht="1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</row>
    <row r="549" spans="1:85" ht="1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</row>
    <row r="550" spans="1:85" ht="1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</row>
    <row r="551" spans="1:85" ht="1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</row>
    <row r="552" spans="1:85" ht="1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</row>
    <row r="553" spans="1:85" ht="1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</row>
    <row r="554" spans="1:85" ht="1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</row>
    <row r="555" spans="1:85" ht="1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</row>
    <row r="556" spans="1:85" ht="1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</row>
    <row r="557" spans="1:85" ht="1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</row>
    <row r="558" spans="1:85" ht="1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</row>
    <row r="559" spans="1:85" ht="1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</row>
    <row r="560" spans="1:85" ht="1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</row>
    <row r="561" spans="1:85" ht="1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</row>
    <row r="562" spans="1:85" ht="1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</row>
    <row r="563" spans="1:85" ht="1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</row>
    <row r="564" spans="1:85" ht="1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</row>
    <row r="565" spans="1:85" ht="1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</row>
    <row r="566" spans="1:85" ht="1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</row>
    <row r="567" spans="1:85" ht="1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</row>
    <row r="568" spans="1:85" ht="1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</row>
    <row r="569" spans="1:85" ht="1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</row>
    <row r="570" spans="1:85" ht="1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</row>
    <row r="571" spans="1:85" ht="1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</row>
    <row r="572" spans="1:85" ht="1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</row>
    <row r="573" spans="1:85" ht="1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</row>
    <row r="574" spans="1:85" ht="1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</row>
    <row r="575" spans="1:85" ht="1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</row>
    <row r="576" spans="1:85" ht="1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</row>
    <row r="577" spans="1:85" ht="1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</row>
    <row r="578" spans="1:85" ht="1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</row>
    <row r="579" spans="1:85" ht="1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</row>
    <row r="580" spans="1:85" ht="1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</row>
    <row r="581" spans="1:85" ht="1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</row>
    <row r="582" spans="1:85" ht="1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</row>
    <row r="583" spans="1:85" ht="1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</row>
    <row r="584" spans="1:85" ht="1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</row>
    <row r="585" spans="1:85" ht="1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</row>
    <row r="586" spans="1:85" ht="1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</row>
    <row r="587" spans="1:85" ht="1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</row>
    <row r="588" spans="1:85" ht="1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</row>
    <row r="589" spans="1:85" ht="1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</row>
    <row r="590" spans="1:85" ht="1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</row>
    <row r="591" spans="1:85" ht="1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</row>
    <row r="592" spans="1:85" ht="1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</row>
    <row r="593" spans="1:85" ht="1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</row>
    <row r="594" spans="1:85" ht="1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</row>
    <row r="595" spans="1:85" ht="1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</row>
    <row r="596" spans="1:85" ht="1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</row>
    <row r="597" spans="1:85" ht="1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</row>
    <row r="598" spans="1:85" ht="1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</row>
    <row r="599" spans="1:85" ht="1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</row>
    <row r="600" spans="1:85" ht="1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</row>
    <row r="601" spans="1:85" ht="1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</row>
    <row r="602" spans="1:85" ht="1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</row>
    <row r="603" spans="1:85" ht="1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</row>
    <row r="604" spans="1:85" ht="1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</row>
    <row r="605" spans="1:85" ht="1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</row>
    <row r="606" spans="1:85" ht="1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</row>
    <row r="607" spans="1:85" ht="1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</row>
    <row r="608" spans="1:85" ht="1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</row>
    <row r="609" spans="1:85" ht="1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</row>
    <row r="610" spans="1:85" ht="1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</row>
    <row r="611" spans="1:85" ht="1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</row>
    <row r="612" spans="1:85" ht="1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</row>
    <row r="613" spans="1:85" ht="1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</row>
    <row r="614" spans="1:85" ht="1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</row>
    <row r="615" spans="1:85" ht="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</row>
    <row r="616" spans="1:85" ht="1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</row>
    <row r="617" spans="1:85" ht="1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</row>
    <row r="618" spans="1:85" ht="1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</row>
    <row r="619" spans="1:85" ht="1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</row>
    <row r="620" spans="1:85" ht="1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</row>
    <row r="621" spans="1:85" ht="1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</row>
    <row r="622" spans="1:85" ht="1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</row>
    <row r="623" spans="1:85" ht="1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</row>
    <row r="624" spans="1:85" ht="1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</row>
    <row r="625" spans="1:85" ht="1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</row>
    <row r="626" spans="1:85" ht="1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</row>
    <row r="627" spans="1:85" ht="1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</row>
    <row r="628" spans="1:85" ht="1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</row>
    <row r="629" spans="1:85" ht="1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</row>
    <row r="630" spans="1:85" ht="1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</row>
    <row r="631" spans="1:85" ht="1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</row>
    <row r="632" spans="1:85" ht="1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</row>
    <row r="633" spans="1:85" ht="1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</row>
    <row r="634" spans="1:85" ht="1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</row>
    <row r="635" spans="1:85" ht="1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</row>
    <row r="636" spans="1:85" ht="1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</row>
    <row r="637" spans="1:85" ht="1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</row>
    <row r="638" spans="1:85" ht="1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</row>
    <row r="639" spans="1:85" ht="1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</row>
    <row r="640" spans="1:85" ht="1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</row>
    <row r="641" spans="1:85" ht="1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</row>
    <row r="642" spans="1:85" ht="1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</row>
    <row r="643" spans="1:85" ht="1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</row>
    <row r="644" spans="1:85" ht="1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</row>
    <row r="645" spans="1:85" ht="1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</row>
    <row r="646" spans="1:85" ht="1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</row>
    <row r="647" spans="1:85" ht="1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</row>
    <row r="648" spans="1:85" ht="1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</row>
    <row r="649" spans="1:85" ht="1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</row>
    <row r="650" spans="1:85" ht="1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</row>
    <row r="651" spans="1:85" ht="1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</row>
    <row r="652" spans="1:85" ht="1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</row>
    <row r="653" spans="1:85" ht="1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</row>
    <row r="654" spans="1:85" ht="1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</row>
    <row r="655" spans="1:85" ht="1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</row>
    <row r="656" spans="1:85" ht="1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</row>
    <row r="657" spans="1:85" ht="1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</row>
    <row r="658" spans="1:85" ht="1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</row>
    <row r="659" spans="1:85" ht="1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</row>
    <row r="660" spans="1:85" ht="1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</row>
    <row r="661" spans="1:85" ht="1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</row>
    <row r="662" spans="1:85" ht="1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</row>
    <row r="663" spans="1:85" ht="1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</row>
    <row r="664" spans="1:85" ht="1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</row>
    <row r="665" spans="1:85" ht="1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</row>
    <row r="666" spans="1:85" ht="1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</row>
    <row r="667" spans="1:85" ht="1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</row>
    <row r="668" spans="1:85" ht="1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</row>
    <row r="669" spans="1:85" ht="1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</row>
    <row r="670" spans="1:85" ht="1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</row>
    <row r="671" spans="1:85" ht="1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</row>
    <row r="672" spans="1:85" ht="1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</row>
    <row r="673" spans="1:85" ht="1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</row>
    <row r="674" spans="1:85" ht="1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</row>
    <row r="675" spans="1:85" ht="1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</row>
    <row r="676" spans="1:85" ht="1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</row>
    <row r="677" spans="1:85" ht="1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</row>
    <row r="678" spans="1:85" ht="1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</row>
    <row r="679" spans="1:85" ht="1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</row>
    <row r="680" spans="1:85" ht="1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</row>
    <row r="681" spans="1:85" ht="1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</row>
    <row r="682" spans="1:85" ht="1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</row>
    <row r="683" spans="1:85" ht="1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</row>
    <row r="684" spans="1:85" ht="1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</row>
    <row r="685" spans="1:85" ht="1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</row>
    <row r="686" spans="1:85" ht="1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</row>
    <row r="687" spans="1:85" ht="1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</row>
    <row r="688" spans="1:85" ht="1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</row>
    <row r="689" spans="1:85" ht="1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</row>
    <row r="690" spans="1:85" ht="1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</row>
    <row r="691" spans="1:85" ht="1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</row>
    <row r="692" spans="1:85" ht="1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</row>
    <row r="693" spans="1:85" ht="1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</row>
    <row r="694" spans="1:85" ht="1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</row>
    <row r="695" spans="1:85" ht="1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</row>
    <row r="696" spans="1:85" ht="1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</row>
    <row r="697" spans="1:85" ht="1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</row>
    <row r="698" spans="1:85" ht="1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</row>
    <row r="699" spans="1:85" ht="1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</row>
    <row r="700" spans="1:85" ht="1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</row>
    <row r="701" spans="1:85" ht="1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</row>
    <row r="702" spans="1:85" ht="1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</row>
    <row r="703" spans="1:85" ht="1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</row>
    <row r="704" spans="1:85" ht="1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</row>
    <row r="705" spans="1:85" ht="1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</row>
    <row r="706" spans="1:85" ht="1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</row>
    <row r="707" spans="1:85" ht="1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</row>
    <row r="708" spans="1:85" ht="1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</row>
    <row r="709" spans="1:85" ht="1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</row>
    <row r="710" spans="1:85" ht="1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</row>
    <row r="711" spans="1:85" ht="1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</row>
    <row r="712" spans="1:85" ht="1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</row>
    <row r="713" spans="1:85" ht="1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</row>
    <row r="714" spans="1:85" ht="1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</row>
    <row r="715" spans="1:85" ht="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</row>
    <row r="716" spans="1:85" ht="1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</row>
    <row r="717" spans="1:85" ht="1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</row>
    <row r="718" spans="1:85" ht="1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</row>
    <row r="719" spans="1:85" ht="1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</row>
    <row r="720" spans="1:85" ht="1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</row>
    <row r="721" spans="1:85" ht="1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</row>
    <row r="722" spans="1:85" ht="1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</row>
    <row r="723" spans="1:85" ht="1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</row>
    <row r="724" spans="1:85" ht="1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</row>
    <row r="725" spans="1:85" ht="1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</row>
    <row r="726" spans="1:85" ht="1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</row>
    <row r="727" spans="1:85" ht="1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</row>
    <row r="728" spans="1:85" ht="1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</row>
    <row r="729" spans="1:85" ht="1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</row>
    <row r="730" spans="1:85" ht="1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</row>
    <row r="731" spans="1:85" ht="1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</row>
    <row r="732" spans="1:85" ht="1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</row>
    <row r="733" spans="1:85" ht="1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</row>
    <row r="734" spans="1:85" ht="1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</row>
    <row r="735" spans="1:85" ht="1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</row>
    <row r="736" spans="1:85" ht="1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</row>
    <row r="737" spans="1:85" ht="1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</row>
    <row r="738" spans="1:85" ht="1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</row>
    <row r="739" spans="1:85" ht="1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</row>
    <row r="740" spans="1:85" ht="1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</row>
    <row r="741" spans="1:85" ht="1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</row>
    <row r="742" spans="1:85" ht="1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</row>
    <row r="743" spans="1:85" ht="1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</row>
    <row r="744" spans="1:85" ht="1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</row>
    <row r="745" spans="1:85" ht="1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</row>
    <row r="746" spans="1:85" ht="1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</row>
    <row r="747" spans="1:85" ht="1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</row>
    <row r="748" spans="1:85" ht="1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</row>
    <row r="749" spans="1:85" ht="1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</row>
    <row r="750" spans="1:85" ht="1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</row>
    <row r="751" spans="1:85" ht="1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</row>
    <row r="752" spans="1:85" ht="1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</row>
    <row r="753" spans="1:85" ht="1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</row>
    <row r="754" spans="1:85" ht="1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</row>
    <row r="755" spans="1:85" ht="1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</row>
    <row r="756" spans="1:85" ht="1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</row>
    <row r="757" spans="1:85" ht="1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</row>
    <row r="758" spans="1:85" ht="1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</row>
    <row r="759" spans="1:85" ht="1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</row>
    <row r="760" spans="1:85" ht="1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</row>
    <row r="761" spans="1:85" ht="1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</row>
    <row r="762" spans="1:85" ht="1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</row>
    <row r="763" spans="1:85" ht="1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</row>
    <row r="764" spans="1:85" ht="1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</row>
    <row r="765" spans="1:85" ht="1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</row>
    <row r="766" spans="1:85" ht="1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</row>
    <row r="767" spans="1:85" ht="1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</row>
    <row r="768" spans="1:85" ht="1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</row>
    <row r="769" spans="1:85" ht="1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</row>
    <row r="770" spans="1:85" ht="1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</row>
    <row r="771" spans="1:85" ht="1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</row>
    <row r="772" spans="1:85" ht="1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</row>
    <row r="773" spans="1:85" ht="1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</row>
    <row r="774" spans="1:85" ht="1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</row>
    <row r="775" spans="1:85" ht="1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</row>
    <row r="776" spans="1:85" ht="1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</row>
    <row r="777" spans="1:85" ht="1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</row>
    <row r="778" spans="1:85" ht="1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</row>
    <row r="779" spans="1:85" ht="1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</row>
    <row r="780" spans="1:85" ht="1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</row>
    <row r="781" spans="1:85" ht="1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</row>
    <row r="782" spans="1:85" ht="1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</row>
    <row r="783" spans="1:85" ht="1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</row>
    <row r="784" spans="1:85" ht="1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</row>
    <row r="785" spans="1:85" ht="1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</row>
    <row r="786" spans="1:85" ht="1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</row>
    <row r="787" spans="1:85" ht="1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</row>
    <row r="788" spans="1:85" ht="1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</row>
    <row r="789" spans="1:85" ht="1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</row>
    <row r="790" spans="1:85" ht="1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</row>
    <row r="791" spans="1:85" ht="1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</row>
    <row r="792" spans="1:85" ht="1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</row>
    <row r="793" spans="1:85" ht="1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</row>
    <row r="794" spans="1:85" ht="1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</row>
    <row r="795" spans="1:85" ht="1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</row>
    <row r="796" spans="1:85" ht="1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</row>
    <row r="797" spans="1:85" ht="1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</row>
    <row r="798" spans="1:85" ht="1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</row>
    <row r="799" spans="1:85" ht="1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</row>
    <row r="800" spans="1:85" ht="1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</row>
    <row r="801" spans="1:85" ht="1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</row>
    <row r="802" spans="1:85" ht="1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</row>
    <row r="803" spans="1:85" ht="1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</row>
    <row r="804" spans="1:85" ht="1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</row>
    <row r="805" spans="1:85" ht="1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</row>
    <row r="806" spans="1:85" ht="1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</row>
    <row r="807" spans="1:85" ht="1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</row>
    <row r="808" spans="1:85" ht="1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</row>
    <row r="809" spans="1:85" ht="1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</row>
    <row r="810" spans="1:85" ht="1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</row>
    <row r="811" spans="1:85" ht="1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</row>
    <row r="812" spans="1:85" ht="1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</row>
    <row r="813" spans="1:85" ht="1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</row>
    <row r="814" spans="1:85" ht="1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</row>
    <row r="815" spans="1:85" ht="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</row>
    <row r="816" spans="1:85" ht="1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</row>
    <row r="817" spans="1:85" ht="1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</row>
    <row r="818" spans="1:85" ht="1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</row>
    <row r="819" spans="1:85" ht="1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</row>
    <row r="820" spans="1:85" ht="1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</row>
    <row r="821" spans="1:85" ht="1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</row>
    <row r="822" spans="1:85" ht="1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</row>
    <row r="823" spans="1:85" ht="1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</row>
    <row r="824" spans="1:85" ht="1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</row>
    <row r="825" spans="1:85" ht="1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</row>
    <row r="826" spans="1:85" ht="1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</row>
    <row r="827" spans="1:85" ht="1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</row>
    <row r="828" spans="1:85" ht="1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</row>
    <row r="829" spans="1:85" ht="1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</row>
    <row r="830" spans="1:85" ht="1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</row>
    <row r="831" spans="1:85" ht="1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</row>
    <row r="832" spans="1:85" ht="1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</row>
    <row r="833" spans="1:85" ht="1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</row>
    <row r="834" spans="1:85" ht="1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</row>
    <row r="835" spans="1:85" ht="1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</row>
    <row r="836" spans="1:85" ht="1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</row>
    <row r="837" spans="1:85" ht="1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</row>
    <row r="838" spans="1:85" ht="1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</row>
    <row r="839" spans="1:85" ht="1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</row>
    <row r="840" spans="1:85" ht="1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</row>
    <row r="841" spans="1:85" ht="1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</row>
    <row r="842" spans="1:85" ht="1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</row>
    <row r="843" spans="1:85" ht="1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</row>
    <row r="844" spans="1:85" ht="1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</row>
    <row r="845" spans="1:85" ht="1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</row>
    <row r="846" spans="1:85" ht="1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</row>
    <row r="847" spans="1:85" ht="1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</row>
    <row r="848" spans="1:85" ht="1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</row>
    <row r="849" spans="1:85" ht="1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</row>
    <row r="850" spans="1:85" ht="1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</row>
    <row r="851" spans="1:85" ht="1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</row>
    <row r="852" spans="1:85" ht="1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</row>
    <row r="853" spans="1:85" ht="1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</row>
    <row r="854" spans="1:85" ht="1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</row>
    <row r="855" spans="1:85" ht="1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</row>
    <row r="856" spans="1:85" ht="1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</row>
    <row r="857" spans="1:85" ht="1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</row>
    <row r="858" spans="1:85" ht="1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</row>
    <row r="859" spans="1:85" ht="1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</row>
    <row r="860" spans="1:85" ht="1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</row>
    <row r="861" spans="1:85" ht="1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</row>
    <row r="862" spans="1:85" ht="1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</row>
    <row r="863" spans="1:85" ht="1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</row>
    <row r="864" spans="1:85" ht="1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</row>
    <row r="865" spans="1:85" ht="1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</row>
    <row r="866" spans="1:85" ht="1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</row>
    <row r="867" spans="1:85" ht="1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</row>
    <row r="868" spans="1:85" ht="1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</row>
    <row r="869" spans="1:85" ht="1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</row>
    <row r="870" spans="1:85" ht="1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</row>
    <row r="871" spans="1:85" ht="1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</row>
    <row r="872" spans="1:85" ht="1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</row>
    <row r="873" spans="1:85" ht="1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</row>
    <row r="874" spans="1:85" ht="1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</row>
    <row r="875" spans="1:85" ht="1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</row>
    <row r="876" spans="1:85" ht="1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</row>
    <row r="877" spans="1:85" ht="1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</row>
    <row r="878" spans="1:85" ht="1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</row>
    <row r="879" spans="1:85" ht="1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</row>
    <row r="880" spans="1:85" ht="1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</row>
    <row r="881" spans="1:85" ht="1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</row>
    <row r="882" spans="1:85" ht="1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</row>
    <row r="883" spans="1:85" ht="1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</row>
    <row r="884" spans="1:85" ht="1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</row>
    <row r="885" spans="1:85" ht="1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</row>
    <row r="886" spans="1:85" ht="1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</row>
    <row r="887" spans="1:85" ht="1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</row>
    <row r="888" spans="1:85" ht="1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</row>
    <row r="889" spans="1:85" ht="1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</row>
    <row r="890" spans="1:85" ht="1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</row>
    <row r="891" spans="1:85" ht="1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</row>
    <row r="892" spans="1:85" ht="1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</row>
    <row r="893" spans="1:85" ht="1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</row>
    <row r="894" spans="1:85" ht="1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</row>
    <row r="895" spans="1:85" ht="1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</row>
    <row r="896" spans="1:85" ht="1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</row>
    <row r="897" spans="1:85" ht="1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</row>
    <row r="898" spans="1:85" ht="1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</row>
    <row r="899" spans="1:85" ht="1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</row>
    <row r="900" spans="1:85" ht="1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</row>
    <row r="901" spans="1:85" ht="1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</row>
    <row r="902" spans="1:85" ht="1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</row>
    <row r="903" spans="1:85" ht="1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</row>
    <row r="904" spans="1:85" ht="1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</row>
    <row r="905" spans="1:85" ht="1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</row>
    <row r="906" spans="1:85" ht="1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</row>
    <row r="907" spans="1:85" ht="1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</row>
    <row r="908" spans="1:85" ht="1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</row>
    <row r="909" spans="1:85" ht="1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</row>
    <row r="910" spans="1:85" ht="1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</row>
    <row r="911" spans="1:85" ht="1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</row>
    <row r="912" spans="1:85" ht="1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</row>
    <row r="913" spans="1:85" ht="1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</row>
    <row r="914" spans="1:85" ht="1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</row>
    <row r="915" spans="1:85" ht="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</row>
    <row r="916" spans="1:85" ht="1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</row>
    <row r="917" spans="1:85" ht="1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</row>
    <row r="918" spans="1:85" ht="1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</row>
    <row r="919" spans="1:85" ht="1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</row>
    <row r="920" spans="1:85" ht="1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</row>
    <row r="921" spans="1:85" ht="1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</row>
    <row r="922" spans="1:85" ht="1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</row>
    <row r="923" spans="1:85" ht="1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</row>
    <row r="924" spans="1:85" ht="1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</row>
    <row r="925" spans="1:85" ht="1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</row>
    <row r="926" spans="1:85" ht="1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</row>
    <row r="927" spans="1:85" ht="1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</row>
    <row r="928" spans="1:85" ht="1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</row>
    <row r="929" spans="1:85" ht="1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</row>
    <row r="930" spans="1:85" ht="1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</row>
    <row r="931" spans="1:85" ht="1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</row>
    <row r="932" spans="1:85" ht="1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</row>
    <row r="933" spans="1:85" ht="1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</row>
    <row r="934" spans="1:85" ht="1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</row>
    <row r="935" spans="1:85" ht="1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</row>
    <row r="936" spans="1:85" ht="1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</row>
    <row r="937" spans="1:85" ht="1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</row>
    <row r="938" spans="1:85" ht="1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</row>
    <row r="939" spans="1:85" ht="1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</row>
    <row r="940" spans="1:85" ht="1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</row>
    <row r="941" spans="1:85" ht="1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</row>
    <row r="942" spans="1:85" ht="1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</row>
    <row r="943" spans="1:85" ht="1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</row>
    <row r="944" spans="1:85" ht="1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</row>
    <row r="945" spans="1:85" ht="1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</row>
    <row r="946" spans="1:85" ht="1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</row>
    <row r="947" spans="1:85" ht="1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</row>
    <row r="948" spans="1:85" ht="1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</row>
    <row r="949" spans="1:85" ht="1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</row>
    <row r="950" spans="1:85" ht="1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</row>
    <row r="951" spans="1:85" ht="1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</row>
    <row r="952" spans="1:85" ht="1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</row>
    <row r="953" spans="1:85" ht="1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</row>
    <row r="954" spans="1:85" ht="1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</row>
    <row r="955" spans="1:85" ht="1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</row>
    <row r="956" spans="1:85" ht="1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</row>
    <row r="957" spans="1:85" ht="1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</row>
    <row r="958" spans="1:85" ht="1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</row>
    <row r="959" spans="1:85" ht="1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</row>
    <row r="960" spans="1:85" ht="1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</row>
    <row r="961" spans="1:85" ht="1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</row>
    <row r="962" spans="1:85" ht="1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</row>
    <row r="963" spans="1:85" ht="1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</row>
    <row r="964" spans="1:85" ht="1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</row>
    <row r="965" spans="1:85" ht="1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</row>
    <row r="966" spans="1:85" ht="1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</row>
    <row r="967" spans="1:85" ht="1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</row>
    <row r="968" spans="1:85" ht="1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</row>
    <row r="969" spans="1:85" ht="1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</row>
    <row r="970" spans="1:85" ht="1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</row>
    <row r="971" spans="1:85" ht="1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</row>
    <row r="972" spans="1:85" ht="1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</row>
    <row r="973" spans="1:85" ht="1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</row>
    <row r="974" spans="1:85" ht="1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</row>
    <row r="975" spans="1:85" ht="1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</row>
    <row r="976" spans="1:85" ht="1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</row>
    <row r="977" spans="1:85" ht="1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</row>
    <row r="978" spans="1:85" ht="1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</row>
    <row r="979" spans="1:85" ht="1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</row>
    <row r="980" spans="1:85" ht="1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</row>
    <row r="981" spans="1:85" ht="1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</row>
    <row r="982" spans="1:85" ht="1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</row>
    <row r="983" spans="1:85" ht="1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</row>
    <row r="984" spans="1:85" ht="1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</row>
    <row r="985" spans="1:85" ht="1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</row>
    <row r="986" spans="1:85" ht="1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</row>
    <row r="987" spans="1:85" ht="1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</row>
    <row r="988" spans="1:85" ht="1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</row>
    <row r="989" spans="1:85" ht="1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</row>
    <row r="990" spans="1:85" ht="1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</row>
    <row r="991" spans="1:85" ht="1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</row>
    <row r="992" spans="1:85" ht="1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</row>
    <row r="993" spans="1:85" ht="1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</row>
    <row r="994" spans="1:85" ht="1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</row>
    <row r="995" spans="1:85" ht="1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</row>
    <row r="996" spans="1:85" ht="1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</row>
    <row r="997" spans="1:85" ht="1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</row>
    <row r="998" spans="1:85" ht="1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</row>
    <row r="999" spans="1:85" ht="1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</row>
    <row r="1000" spans="1:85" ht="1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</row>
    <row r="1001" spans="1:85" ht="1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</row>
    <row r="1002" spans="1:85" ht="1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</row>
    <row r="1003" spans="1:85" ht="1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</row>
    <row r="1004" spans="1:85" ht="1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</row>
    <row r="1005" spans="1:85" ht="1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</row>
    <row r="1006" spans="1:85" ht="1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</row>
    <row r="1007" spans="1:85" ht="1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</row>
    <row r="1008" spans="1:85" ht="1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</row>
    <row r="1009" spans="1:85" ht="1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</row>
    <row r="1010" spans="1:85" ht="1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</row>
    <row r="1011" spans="1:85" ht="1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</row>
    <row r="1012" spans="1:85" ht="1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</row>
    <row r="1013" spans="1:85" ht="1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</row>
    <row r="1014" spans="1:85" ht="1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</row>
    <row r="1015" spans="1:85" ht="1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</row>
    <row r="1016" spans="1:85" ht="1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</row>
    <row r="1017" spans="1:85" ht="1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</row>
    <row r="1018" spans="1:85" ht="1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</row>
    <row r="1019" spans="1:85" ht="1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</row>
    <row r="1020" spans="1:85" ht="1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</row>
    <row r="1021" spans="1:85" ht="1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</row>
    <row r="1022" spans="1:85" ht="1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</row>
    <row r="1023" spans="1:85" ht="1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</row>
    <row r="1024" spans="1:85" ht="1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</row>
    <row r="1025" spans="1:85" ht="1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</row>
    <row r="1026" spans="1:85" ht="1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</row>
    <row r="1027" spans="1:85" ht="1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</row>
    <row r="1028" spans="1:85" ht="1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</row>
    <row r="1029" spans="1:85" ht="1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</row>
    <row r="1030" spans="1:85" ht="1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</row>
    <row r="1031" spans="1:85" ht="1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</row>
    <row r="1032" spans="1:85" ht="1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</row>
    <row r="1033" spans="1:85" ht="1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</row>
    <row r="1034" spans="1:85" ht="1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</row>
    <row r="1035" spans="1:85" ht="1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</row>
    <row r="1036" spans="1:85" ht="1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</row>
    <row r="1037" spans="1:85" ht="1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</row>
    <row r="1038" spans="1:85" ht="1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</row>
    <row r="1039" spans="1:85" ht="1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</row>
    <row r="1040" spans="1:85" ht="1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</row>
    <row r="1041" spans="1:85" ht="1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</row>
    <row r="1042" spans="1:85" ht="1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</row>
    <row r="1043" spans="1:85" ht="1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</row>
    <row r="1044" spans="1:85" ht="15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</row>
    <row r="1045" spans="1:85" ht="1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</row>
    <row r="1046" spans="1:85" ht="1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</row>
    <row r="1047" spans="1:85" ht="15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</row>
    <row r="1048" spans="1:85" ht="1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</row>
    <row r="1049" spans="1:85" ht="1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</row>
    <row r="1050" spans="1:85" ht="15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</row>
    <row r="1051" spans="1:85" ht="15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</row>
    <row r="1052" spans="1:85" ht="15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</row>
    <row r="1053" spans="1:85" ht="1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</row>
    <row r="1054" spans="1:85" ht="1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</row>
    <row r="1055" spans="1:85" ht="1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</row>
    <row r="1056" spans="1:85" ht="1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</row>
    <row r="1057" spans="1:85" ht="1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</row>
    <row r="1058" spans="1:85" ht="1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</row>
    <row r="1059" spans="1:85" ht="1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</row>
    <row r="1060" spans="1:85" ht="1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</row>
    <row r="1061" spans="1:85" ht="1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</row>
    <row r="1062" spans="1:85" ht="1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</row>
    <row r="1063" spans="1:85" ht="1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</row>
    <row r="1064" spans="1:85" ht="1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</row>
    <row r="1065" spans="1:85" ht="1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</row>
    <row r="1066" spans="1:85" ht="1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</row>
    <row r="1067" spans="1:85" ht="1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</row>
    <row r="1068" spans="1:85" ht="1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</row>
    <row r="1069" spans="1:85" ht="1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</row>
    <row r="1070" spans="1:85" ht="15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</row>
    <row r="1071" spans="1:85" ht="15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</row>
    <row r="1072" spans="1:85" ht="15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</row>
    <row r="1073" spans="1:85" ht="15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</row>
    <row r="1074" spans="1:85" ht="15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</row>
    <row r="1075" spans="1:85" ht="1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</row>
    <row r="1076" spans="1:85" ht="1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</row>
    <row r="1077" spans="1:85" ht="1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</row>
    <row r="1078" spans="1:85" ht="1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</row>
    <row r="1079" spans="1:85" ht="1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</row>
    <row r="1080" spans="1:85" ht="1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</row>
    <row r="1081" spans="1:85" ht="1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</row>
    <row r="1082" spans="1:85" ht="1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</row>
    <row r="1083" spans="1:85" ht="1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</row>
    <row r="1084" spans="1:85" ht="1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</row>
    <row r="1085" spans="1:85" ht="1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</row>
    <row r="1086" spans="1:85" ht="1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</row>
    <row r="1087" spans="1:85" ht="15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</row>
    <row r="1088" spans="1:85" ht="1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</row>
    <row r="1089" spans="1:85" ht="1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</row>
    <row r="1090" spans="1:85" ht="1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</row>
    <row r="1091" spans="1:85" ht="1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</row>
    <row r="1092" spans="1:85" ht="1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</row>
    <row r="1093" spans="1:85" ht="1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</row>
    <row r="1094" spans="1:85" ht="1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</row>
    <row r="1095" spans="1:85" ht="1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</row>
    <row r="1096" spans="1:85" ht="1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</row>
    <row r="1097" spans="1:85" ht="1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</row>
    <row r="1098" spans="1:85" ht="1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</row>
    <row r="1099" spans="1:85" ht="1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</row>
    <row r="1100" spans="1:85" ht="1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</row>
    <row r="1101" spans="1:85" ht="1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</row>
    <row r="1102" spans="1:85" ht="15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</row>
    <row r="1103" spans="1:85" ht="1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</row>
    <row r="1104" spans="1:85" ht="1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</row>
    <row r="1105" spans="1:85" ht="1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</row>
    <row r="1106" spans="1:85" ht="1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</row>
    <row r="1107" spans="1:85" ht="1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</row>
    <row r="1108" spans="1:85" ht="1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</row>
    <row r="1109" spans="1:85" ht="1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</row>
    <row r="1110" spans="1:85" ht="1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</row>
    <row r="1111" spans="1:85" ht="1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</row>
    <row r="1112" spans="1:85" ht="1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</row>
    <row r="1113" spans="1:85" ht="1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</row>
    <row r="1114" spans="1:85" ht="1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</row>
    <row r="1115" spans="1:85" ht="1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</row>
    <row r="1116" spans="1:85" ht="1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</row>
    <row r="1117" spans="1:85" ht="1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</row>
    <row r="1118" spans="1:85" ht="1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</row>
    <row r="1119" spans="1:85" ht="1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</row>
    <row r="1120" spans="1:85" ht="1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</row>
    <row r="1121" spans="1:85" ht="1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</row>
    <row r="1122" spans="1:85" ht="1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</row>
    <row r="1123" spans="1:85" ht="1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</row>
    <row r="1124" spans="1:85" ht="1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</row>
    <row r="1125" spans="1:85" ht="1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</row>
    <row r="1126" spans="1:85" ht="1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</row>
    <row r="1127" spans="1:85" ht="1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</row>
    <row r="1128" spans="1:85" ht="1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</row>
    <row r="1129" spans="1:85" ht="1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</row>
    <row r="1130" spans="1:85" ht="1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</row>
    <row r="1131" spans="1:85" ht="1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</row>
    <row r="1132" spans="1:85" ht="1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</row>
    <row r="1133" spans="1:85" ht="1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</row>
    <row r="1134" spans="1:85" ht="1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</row>
    <row r="1135" spans="1:85" ht="1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</row>
    <row r="1136" spans="1:85" ht="1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</row>
    <row r="1137" spans="1:85" ht="1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</row>
    <row r="1138" spans="1:85" ht="1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</row>
    <row r="1139" spans="1:85" ht="1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</row>
    <row r="1140" spans="1:85" ht="1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</row>
    <row r="1141" spans="1:85" ht="1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</row>
    <row r="1142" spans="1:85" ht="1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</row>
    <row r="1143" spans="1:85" ht="1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</row>
    <row r="1144" spans="1:85" ht="1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</row>
    <row r="1145" spans="1:85" ht="1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</row>
    <row r="1146" spans="1:85" ht="1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</row>
    <row r="1147" spans="1:85" ht="1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</row>
    <row r="1148" spans="1:85" ht="1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</row>
    <row r="1149" spans="1:85" ht="1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</row>
    <row r="1150" spans="1:85" ht="1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</row>
    <row r="1151" spans="1:85" ht="1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</row>
    <row r="1152" spans="1:85" ht="1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</row>
    <row r="1153" spans="1:85" ht="1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</row>
    <row r="1154" spans="1:85" ht="1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</row>
    <row r="1155" spans="1:85" ht="1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</row>
    <row r="1156" spans="1:85" ht="1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</row>
    <row r="1157" spans="1:85" ht="1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</row>
    <row r="1158" spans="1:85" ht="1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</row>
    <row r="1159" spans="1:85" ht="1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</row>
    <row r="1160" spans="1:85" ht="1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</row>
    <row r="1161" spans="1:85" ht="1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</row>
    <row r="1162" spans="1:85" ht="1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</row>
    <row r="1163" spans="1:85" ht="1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</row>
    <row r="1164" spans="1:85" ht="1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</row>
    <row r="1165" spans="1:85" ht="1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</row>
    <row r="1166" spans="1:85" ht="1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</row>
    <row r="1167" spans="1:85" ht="1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</row>
    <row r="1168" spans="1:85" ht="1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</row>
    <row r="1169" spans="1:85" ht="1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</row>
    <row r="1170" spans="1:85" ht="1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</row>
    <row r="1171" spans="1:85" ht="1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</row>
    <row r="1172" spans="1:85" ht="1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</row>
    <row r="1173" spans="1:85" ht="1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</row>
    <row r="1174" spans="1:85" ht="1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</row>
    <row r="1175" spans="1:85" ht="1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</row>
    <row r="1176" spans="1:85" ht="1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</row>
    <row r="1177" spans="1:85" ht="1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</row>
    <row r="1178" spans="1:85" ht="1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</row>
    <row r="1179" spans="1:85" ht="1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</row>
    <row r="1180" spans="1:85" ht="1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</row>
    <row r="1181" spans="1:85" ht="1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</row>
    <row r="1182" spans="1:85" ht="1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</row>
    <row r="1183" spans="1:85" ht="1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</row>
    <row r="1184" spans="1:85" ht="1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</row>
    <row r="1185" spans="1:85" ht="1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</row>
    <row r="1186" spans="1:85" ht="1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  <c r="BY1186" s="17"/>
      <c r="BZ1186" s="17"/>
      <c r="CA1186" s="17"/>
      <c r="CB1186" s="17"/>
      <c r="CC1186" s="17"/>
      <c r="CD1186" s="17"/>
      <c r="CE1186" s="17"/>
      <c r="CF1186" s="17"/>
      <c r="CG1186" s="17"/>
    </row>
    <row r="1187" spans="1:85" ht="1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  <c r="BY1187" s="17"/>
      <c r="BZ1187" s="17"/>
      <c r="CA1187" s="17"/>
      <c r="CB1187" s="17"/>
      <c r="CC1187" s="17"/>
      <c r="CD1187" s="17"/>
      <c r="CE1187" s="17"/>
      <c r="CF1187" s="17"/>
      <c r="CG1187" s="17"/>
    </row>
    <row r="1188" spans="1:85" ht="1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  <c r="BY1188" s="17"/>
      <c r="BZ1188" s="17"/>
      <c r="CA1188" s="17"/>
      <c r="CB1188" s="17"/>
      <c r="CC1188" s="17"/>
      <c r="CD1188" s="17"/>
      <c r="CE1188" s="17"/>
      <c r="CF1188" s="17"/>
      <c r="CG1188" s="17"/>
    </row>
    <row r="1189" spans="1:85" ht="1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  <c r="BY1189" s="17"/>
      <c r="BZ1189" s="17"/>
      <c r="CA1189" s="17"/>
      <c r="CB1189" s="17"/>
      <c r="CC1189" s="17"/>
      <c r="CD1189" s="17"/>
      <c r="CE1189" s="17"/>
      <c r="CF1189" s="17"/>
      <c r="CG1189" s="17"/>
    </row>
    <row r="1190" spans="1:85" ht="1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  <c r="BY1190" s="17"/>
      <c r="BZ1190" s="17"/>
      <c r="CA1190" s="17"/>
      <c r="CB1190" s="17"/>
      <c r="CC1190" s="17"/>
      <c r="CD1190" s="17"/>
      <c r="CE1190" s="17"/>
      <c r="CF1190" s="17"/>
      <c r="CG1190" s="17"/>
    </row>
    <row r="1191" spans="1:85" ht="1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</row>
    <row r="1192" spans="1:85" ht="1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  <c r="BY1192" s="17"/>
      <c r="BZ1192" s="17"/>
      <c r="CA1192" s="17"/>
      <c r="CB1192" s="17"/>
      <c r="CC1192" s="17"/>
      <c r="CD1192" s="17"/>
      <c r="CE1192" s="17"/>
      <c r="CF1192" s="17"/>
      <c r="CG1192" s="17"/>
    </row>
    <row r="1193" spans="1:85" ht="1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  <c r="BY1193" s="17"/>
      <c r="BZ1193" s="17"/>
      <c r="CA1193" s="17"/>
      <c r="CB1193" s="17"/>
      <c r="CC1193" s="17"/>
      <c r="CD1193" s="17"/>
      <c r="CE1193" s="17"/>
      <c r="CF1193" s="17"/>
      <c r="CG1193" s="17"/>
    </row>
    <row r="1194" spans="1:85" ht="1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</row>
    <row r="1195" spans="1:85" ht="1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</row>
    <row r="1196" spans="1:85" ht="1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</row>
    <row r="1197" spans="1:85" ht="1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  <c r="BY1197" s="17"/>
      <c r="BZ1197" s="17"/>
      <c r="CA1197" s="17"/>
      <c r="CB1197" s="17"/>
      <c r="CC1197" s="17"/>
      <c r="CD1197" s="17"/>
      <c r="CE1197" s="17"/>
      <c r="CF1197" s="17"/>
      <c r="CG1197" s="17"/>
    </row>
    <row r="1198" spans="1:85" ht="1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  <c r="BY1198" s="17"/>
      <c r="BZ1198" s="17"/>
      <c r="CA1198" s="17"/>
      <c r="CB1198" s="17"/>
      <c r="CC1198" s="17"/>
      <c r="CD1198" s="17"/>
      <c r="CE1198" s="17"/>
      <c r="CF1198" s="17"/>
      <c r="CG1198" s="17"/>
    </row>
    <row r="1199" spans="1:85" ht="1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</row>
    <row r="1200" spans="1:85" ht="1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</row>
    <row r="1201" spans="1:85" ht="1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</row>
    <row r="1202" spans="1:85" ht="1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</row>
    <row r="1203" spans="1:85" ht="1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</row>
    <row r="1204" spans="1:85" ht="1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</row>
    <row r="1205" spans="1:85" ht="1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</row>
    <row r="1206" spans="1:85" ht="1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  <c r="BY1206" s="17"/>
      <c r="BZ1206" s="17"/>
      <c r="CA1206" s="17"/>
      <c r="CB1206" s="17"/>
      <c r="CC1206" s="17"/>
      <c r="CD1206" s="17"/>
      <c r="CE1206" s="17"/>
      <c r="CF1206" s="17"/>
      <c r="CG1206" s="17"/>
    </row>
    <row r="1207" spans="1:85" ht="1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</row>
    <row r="1208" spans="1:85" ht="1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  <c r="BY1208" s="17"/>
      <c r="BZ1208" s="17"/>
      <c r="CA1208" s="17"/>
      <c r="CB1208" s="17"/>
      <c r="CC1208" s="17"/>
      <c r="CD1208" s="17"/>
      <c r="CE1208" s="17"/>
      <c r="CF1208" s="17"/>
      <c r="CG1208" s="17"/>
    </row>
    <row r="1209" spans="1:85" ht="1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</row>
    <row r="1210" spans="1:85" ht="1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  <c r="BY1210" s="17"/>
      <c r="BZ1210" s="17"/>
      <c r="CA1210" s="17"/>
      <c r="CB1210" s="17"/>
      <c r="CC1210" s="17"/>
      <c r="CD1210" s="17"/>
      <c r="CE1210" s="17"/>
      <c r="CF1210" s="17"/>
      <c r="CG1210" s="17"/>
    </row>
    <row r="1211" spans="1:85" ht="1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</row>
    <row r="1212" spans="1:85" ht="1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</row>
    <row r="1213" spans="1:85" ht="1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  <c r="BY1213" s="17"/>
      <c r="BZ1213" s="17"/>
      <c r="CA1213" s="17"/>
      <c r="CB1213" s="17"/>
      <c r="CC1213" s="17"/>
      <c r="CD1213" s="17"/>
      <c r="CE1213" s="17"/>
      <c r="CF1213" s="17"/>
      <c r="CG1213" s="17"/>
    </row>
    <row r="1214" spans="1:85" ht="1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  <c r="BY1214" s="17"/>
      <c r="BZ1214" s="17"/>
      <c r="CA1214" s="17"/>
      <c r="CB1214" s="17"/>
      <c r="CC1214" s="17"/>
      <c r="CD1214" s="17"/>
      <c r="CE1214" s="17"/>
      <c r="CF1214" s="17"/>
      <c r="CG1214" s="17"/>
    </row>
    <row r="1215" spans="1:85" ht="1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</row>
    <row r="1216" spans="1:85" ht="1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</row>
    <row r="1217" spans="1:85" ht="1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</row>
    <row r="1218" spans="1:85" ht="1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</row>
    <row r="1219" spans="1:85" ht="1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</row>
    <row r="1220" spans="1:85" ht="1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</row>
    <row r="1221" spans="1:85" ht="1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</row>
    <row r="1222" spans="1:85" ht="1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  <c r="BY1222" s="17"/>
      <c r="BZ1222" s="17"/>
      <c r="CA1222" s="17"/>
      <c r="CB1222" s="17"/>
      <c r="CC1222" s="17"/>
      <c r="CD1222" s="17"/>
      <c r="CE1222" s="17"/>
      <c r="CF1222" s="17"/>
      <c r="CG1222" s="17"/>
    </row>
    <row r="1223" spans="1:85" ht="1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  <c r="BY1223" s="17"/>
      <c r="BZ1223" s="17"/>
      <c r="CA1223" s="17"/>
      <c r="CB1223" s="17"/>
      <c r="CC1223" s="17"/>
      <c r="CD1223" s="17"/>
      <c r="CE1223" s="17"/>
      <c r="CF1223" s="17"/>
      <c r="CG1223" s="17"/>
    </row>
    <row r="1224" spans="1:85" ht="1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  <c r="BY1224" s="17"/>
      <c r="BZ1224" s="17"/>
      <c r="CA1224" s="17"/>
      <c r="CB1224" s="17"/>
      <c r="CC1224" s="17"/>
      <c r="CD1224" s="17"/>
      <c r="CE1224" s="17"/>
      <c r="CF1224" s="17"/>
      <c r="CG1224" s="17"/>
    </row>
    <row r="1225" spans="1:85" ht="1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  <c r="BY1225" s="17"/>
      <c r="BZ1225" s="17"/>
      <c r="CA1225" s="17"/>
      <c r="CB1225" s="17"/>
      <c r="CC1225" s="17"/>
      <c r="CD1225" s="17"/>
      <c r="CE1225" s="17"/>
      <c r="CF1225" s="17"/>
      <c r="CG1225" s="17"/>
    </row>
    <row r="1226" spans="1:85" ht="1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  <c r="BY1226" s="17"/>
      <c r="BZ1226" s="17"/>
      <c r="CA1226" s="17"/>
      <c r="CB1226" s="17"/>
      <c r="CC1226" s="17"/>
      <c r="CD1226" s="17"/>
      <c r="CE1226" s="17"/>
      <c r="CF1226" s="17"/>
      <c r="CG1226" s="17"/>
    </row>
    <row r="1227" spans="1:85" ht="1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  <c r="BY1227" s="17"/>
      <c r="BZ1227" s="17"/>
      <c r="CA1227" s="17"/>
      <c r="CB1227" s="17"/>
      <c r="CC1227" s="17"/>
      <c r="CD1227" s="17"/>
      <c r="CE1227" s="17"/>
      <c r="CF1227" s="17"/>
      <c r="CG1227" s="17"/>
    </row>
    <row r="1228" spans="1:85" ht="1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  <c r="BY1228" s="17"/>
      <c r="BZ1228" s="17"/>
      <c r="CA1228" s="17"/>
      <c r="CB1228" s="17"/>
      <c r="CC1228" s="17"/>
      <c r="CD1228" s="17"/>
      <c r="CE1228" s="17"/>
      <c r="CF1228" s="17"/>
      <c r="CG1228" s="17"/>
    </row>
    <row r="1229" spans="1:85" ht="1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  <c r="BY1229" s="17"/>
      <c r="BZ1229" s="17"/>
      <c r="CA1229" s="17"/>
      <c r="CB1229" s="17"/>
      <c r="CC1229" s="17"/>
      <c r="CD1229" s="17"/>
      <c r="CE1229" s="17"/>
      <c r="CF1229" s="17"/>
      <c r="CG1229" s="17"/>
    </row>
    <row r="1230" spans="1:85" ht="1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  <c r="BY1230" s="17"/>
      <c r="BZ1230" s="17"/>
      <c r="CA1230" s="17"/>
      <c r="CB1230" s="17"/>
      <c r="CC1230" s="17"/>
      <c r="CD1230" s="17"/>
      <c r="CE1230" s="17"/>
      <c r="CF1230" s="17"/>
      <c r="CG1230" s="17"/>
    </row>
    <row r="1231" spans="1:85" ht="1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  <c r="BY1231" s="17"/>
      <c r="BZ1231" s="17"/>
      <c r="CA1231" s="17"/>
      <c r="CB1231" s="17"/>
      <c r="CC1231" s="17"/>
      <c r="CD1231" s="17"/>
      <c r="CE1231" s="17"/>
      <c r="CF1231" s="17"/>
      <c r="CG1231" s="17"/>
    </row>
    <row r="1232" spans="1:85" ht="1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</row>
    <row r="1233" spans="1:85" ht="1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</row>
    <row r="1234" spans="1:85" ht="1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  <c r="BY1234" s="17"/>
      <c r="BZ1234" s="17"/>
      <c r="CA1234" s="17"/>
      <c r="CB1234" s="17"/>
      <c r="CC1234" s="17"/>
      <c r="CD1234" s="17"/>
      <c r="CE1234" s="17"/>
      <c r="CF1234" s="17"/>
      <c r="CG1234" s="17"/>
    </row>
    <row r="1235" spans="1:85" ht="1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</row>
    <row r="1236" spans="1:85" ht="1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</row>
    <row r="1237" spans="1:85" ht="1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</row>
    <row r="1238" spans="1:85" ht="1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</row>
    <row r="1239" spans="1:85" ht="1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7"/>
      <c r="BW1239" s="17"/>
      <c r="BX1239" s="17"/>
      <c r="BY1239" s="17"/>
      <c r="BZ1239" s="17"/>
      <c r="CA1239" s="17"/>
      <c r="CB1239" s="17"/>
      <c r="CC1239" s="17"/>
      <c r="CD1239" s="17"/>
      <c r="CE1239" s="17"/>
      <c r="CF1239" s="17"/>
      <c r="CG1239" s="17"/>
    </row>
    <row r="1240" spans="1:85" ht="1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7"/>
      <c r="BW1240" s="17"/>
      <c r="BX1240" s="17"/>
      <c r="BY1240" s="17"/>
      <c r="BZ1240" s="17"/>
      <c r="CA1240" s="17"/>
      <c r="CB1240" s="17"/>
      <c r="CC1240" s="17"/>
      <c r="CD1240" s="17"/>
      <c r="CE1240" s="17"/>
      <c r="CF1240" s="17"/>
      <c r="CG1240" s="17"/>
    </row>
    <row r="1241" spans="1:85" ht="1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</row>
    <row r="1242" spans="1:85" ht="1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7"/>
      <c r="BW1242" s="17"/>
      <c r="BX1242" s="17"/>
      <c r="BY1242" s="17"/>
      <c r="BZ1242" s="17"/>
      <c r="CA1242" s="17"/>
      <c r="CB1242" s="17"/>
      <c r="CC1242" s="17"/>
      <c r="CD1242" s="17"/>
      <c r="CE1242" s="17"/>
      <c r="CF1242" s="17"/>
      <c r="CG1242" s="17"/>
    </row>
    <row r="1243" spans="1:85" ht="1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7"/>
      <c r="BW1243" s="17"/>
      <c r="BX1243" s="17"/>
      <c r="BY1243" s="17"/>
      <c r="BZ1243" s="17"/>
      <c r="CA1243" s="17"/>
      <c r="CB1243" s="17"/>
      <c r="CC1243" s="17"/>
      <c r="CD1243" s="17"/>
      <c r="CE1243" s="17"/>
      <c r="CF1243" s="17"/>
      <c r="CG1243" s="17"/>
    </row>
    <row r="1244" spans="1:85" ht="1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7"/>
      <c r="BW1244" s="17"/>
      <c r="BX1244" s="17"/>
      <c r="BY1244" s="17"/>
      <c r="BZ1244" s="17"/>
      <c r="CA1244" s="17"/>
      <c r="CB1244" s="17"/>
      <c r="CC1244" s="17"/>
      <c r="CD1244" s="17"/>
      <c r="CE1244" s="17"/>
      <c r="CF1244" s="17"/>
      <c r="CG1244" s="17"/>
    </row>
    <row r="1245" spans="1:85" ht="1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7"/>
      <c r="BW1245" s="17"/>
      <c r="BX1245" s="17"/>
      <c r="BY1245" s="17"/>
      <c r="BZ1245" s="17"/>
      <c r="CA1245" s="17"/>
      <c r="CB1245" s="17"/>
      <c r="CC1245" s="17"/>
      <c r="CD1245" s="17"/>
      <c r="CE1245" s="17"/>
      <c r="CF1245" s="17"/>
      <c r="CG1245" s="17"/>
    </row>
    <row r="1246" spans="1:85" ht="1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7"/>
      <c r="BW1246" s="17"/>
      <c r="BX1246" s="17"/>
      <c r="BY1246" s="17"/>
      <c r="BZ1246" s="17"/>
      <c r="CA1246" s="17"/>
      <c r="CB1246" s="17"/>
      <c r="CC1246" s="17"/>
      <c r="CD1246" s="17"/>
      <c r="CE1246" s="17"/>
      <c r="CF1246" s="17"/>
      <c r="CG1246" s="17"/>
    </row>
    <row r="1247" spans="1:85" ht="1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7"/>
      <c r="BW1247" s="17"/>
      <c r="BX1247" s="17"/>
      <c r="BY1247" s="17"/>
      <c r="BZ1247" s="17"/>
      <c r="CA1247" s="17"/>
      <c r="CB1247" s="17"/>
      <c r="CC1247" s="17"/>
      <c r="CD1247" s="17"/>
      <c r="CE1247" s="17"/>
      <c r="CF1247" s="17"/>
      <c r="CG1247" s="17"/>
    </row>
    <row r="1248" spans="1:85" ht="1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7"/>
      <c r="BW1248" s="17"/>
      <c r="BX1248" s="17"/>
      <c r="BY1248" s="17"/>
      <c r="BZ1248" s="17"/>
      <c r="CA1248" s="17"/>
      <c r="CB1248" s="17"/>
      <c r="CC1248" s="17"/>
      <c r="CD1248" s="17"/>
      <c r="CE1248" s="17"/>
      <c r="CF1248" s="17"/>
      <c r="CG1248" s="17"/>
    </row>
    <row r="1249" spans="1:85" ht="1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7"/>
      <c r="BW1249" s="17"/>
      <c r="BX1249" s="17"/>
      <c r="BY1249" s="17"/>
      <c r="BZ1249" s="17"/>
      <c r="CA1249" s="17"/>
      <c r="CB1249" s="17"/>
      <c r="CC1249" s="17"/>
      <c r="CD1249" s="17"/>
      <c r="CE1249" s="17"/>
      <c r="CF1249" s="17"/>
      <c r="CG1249" s="17"/>
    </row>
    <row r="1250" spans="1:85" ht="1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7"/>
      <c r="BW1250" s="17"/>
      <c r="BX1250" s="17"/>
      <c r="BY1250" s="17"/>
      <c r="BZ1250" s="17"/>
      <c r="CA1250" s="17"/>
      <c r="CB1250" s="17"/>
      <c r="CC1250" s="17"/>
      <c r="CD1250" s="17"/>
      <c r="CE1250" s="17"/>
      <c r="CF1250" s="17"/>
      <c r="CG1250" s="17"/>
    </row>
    <row r="1251" spans="1:85" ht="1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7"/>
      <c r="BW1251" s="17"/>
      <c r="BX1251" s="17"/>
      <c r="BY1251" s="17"/>
      <c r="BZ1251" s="17"/>
      <c r="CA1251" s="17"/>
      <c r="CB1251" s="17"/>
      <c r="CC1251" s="17"/>
      <c r="CD1251" s="17"/>
      <c r="CE1251" s="17"/>
      <c r="CF1251" s="17"/>
      <c r="CG1251" s="17"/>
    </row>
    <row r="1252" spans="1:85" ht="1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7"/>
      <c r="BW1252" s="17"/>
      <c r="BX1252" s="17"/>
      <c r="BY1252" s="17"/>
      <c r="BZ1252" s="17"/>
      <c r="CA1252" s="17"/>
      <c r="CB1252" s="17"/>
      <c r="CC1252" s="17"/>
      <c r="CD1252" s="17"/>
      <c r="CE1252" s="17"/>
      <c r="CF1252" s="17"/>
      <c r="CG1252" s="17"/>
    </row>
    <row r="1253" spans="1:85" ht="1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7"/>
      <c r="BW1253" s="17"/>
      <c r="BX1253" s="17"/>
      <c r="BY1253" s="17"/>
      <c r="BZ1253" s="17"/>
      <c r="CA1253" s="17"/>
      <c r="CB1253" s="17"/>
      <c r="CC1253" s="17"/>
      <c r="CD1253" s="17"/>
      <c r="CE1253" s="17"/>
      <c r="CF1253" s="17"/>
      <c r="CG1253" s="17"/>
    </row>
    <row r="1254" spans="1:85" ht="1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</row>
    <row r="1255" spans="1:85" ht="1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7"/>
      <c r="BW1255" s="17"/>
      <c r="BX1255" s="17"/>
      <c r="BY1255" s="17"/>
      <c r="BZ1255" s="17"/>
      <c r="CA1255" s="17"/>
      <c r="CB1255" s="17"/>
      <c r="CC1255" s="17"/>
      <c r="CD1255" s="17"/>
      <c r="CE1255" s="17"/>
      <c r="CF1255" s="17"/>
      <c r="CG1255" s="17"/>
    </row>
    <row r="1256" spans="1:85" ht="1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7"/>
      <c r="BW1256" s="17"/>
      <c r="BX1256" s="17"/>
      <c r="BY1256" s="17"/>
      <c r="BZ1256" s="17"/>
      <c r="CA1256" s="17"/>
      <c r="CB1256" s="17"/>
      <c r="CC1256" s="17"/>
      <c r="CD1256" s="17"/>
      <c r="CE1256" s="17"/>
      <c r="CF1256" s="17"/>
      <c r="CG1256" s="17"/>
    </row>
    <row r="1257" spans="1:85" ht="1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7"/>
      <c r="BW1257" s="17"/>
      <c r="BX1257" s="17"/>
      <c r="BY1257" s="17"/>
      <c r="BZ1257" s="17"/>
      <c r="CA1257" s="17"/>
      <c r="CB1257" s="17"/>
      <c r="CC1257" s="17"/>
      <c r="CD1257" s="17"/>
      <c r="CE1257" s="17"/>
      <c r="CF1257" s="17"/>
      <c r="CG1257" s="17"/>
    </row>
    <row r="1258" spans="1:85" ht="1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7"/>
      <c r="BW1258" s="17"/>
      <c r="BX1258" s="17"/>
      <c r="BY1258" s="17"/>
      <c r="BZ1258" s="17"/>
      <c r="CA1258" s="17"/>
      <c r="CB1258" s="17"/>
      <c r="CC1258" s="17"/>
      <c r="CD1258" s="17"/>
      <c r="CE1258" s="17"/>
      <c r="CF1258" s="17"/>
      <c r="CG1258" s="17"/>
    </row>
    <row r="1259" spans="1:85" ht="1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7"/>
      <c r="BW1259" s="17"/>
      <c r="BX1259" s="17"/>
      <c r="BY1259" s="17"/>
      <c r="BZ1259" s="17"/>
      <c r="CA1259" s="17"/>
      <c r="CB1259" s="17"/>
      <c r="CC1259" s="17"/>
      <c r="CD1259" s="17"/>
      <c r="CE1259" s="17"/>
      <c r="CF1259" s="17"/>
      <c r="CG1259" s="17"/>
    </row>
    <row r="1260" spans="1:85" ht="1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</row>
    <row r="1261" spans="1:85" ht="1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7"/>
      <c r="BW1261" s="17"/>
      <c r="BX1261" s="17"/>
      <c r="BY1261" s="17"/>
      <c r="BZ1261" s="17"/>
      <c r="CA1261" s="17"/>
      <c r="CB1261" s="17"/>
      <c r="CC1261" s="17"/>
      <c r="CD1261" s="17"/>
      <c r="CE1261" s="17"/>
      <c r="CF1261" s="17"/>
      <c r="CG1261" s="17"/>
    </row>
    <row r="1262" spans="1:85" ht="1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7"/>
      <c r="BW1262" s="17"/>
      <c r="BX1262" s="17"/>
      <c r="BY1262" s="17"/>
      <c r="BZ1262" s="17"/>
      <c r="CA1262" s="17"/>
      <c r="CB1262" s="17"/>
      <c r="CC1262" s="17"/>
      <c r="CD1262" s="17"/>
      <c r="CE1262" s="17"/>
      <c r="CF1262" s="17"/>
      <c r="CG1262" s="17"/>
    </row>
    <row r="1263" spans="1:85" ht="1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7"/>
      <c r="BW1263" s="17"/>
      <c r="BX1263" s="17"/>
      <c r="BY1263" s="17"/>
      <c r="BZ1263" s="17"/>
      <c r="CA1263" s="17"/>
      <c r="CB1263" s="17"/>
      <c r="CC1263" s="17"/>
      <c r="CD1263" s="17"/>
      <c r="CE1263" s="17"/>
      <c r="CF1263" s="17"/>
      <c r="CG1263" s="17"/>
    </row>
    <row r="1264" spans="1:85" ht="1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7"/>
      <c r="BW1264" s="17"/>
      <c r="BX1264" s="17"/>
      <c r="BY1264" s="17"/>
      <c r="BZ1264" s="17"/>
      <c r="CA1264" s="17"/>
      <c r="CB1264" s="17"/>
      <c r="CC1264" s="17"/>
      <c r="CD1264" s="17"/>
      <c r="CE1264" s="17"/>
      <c r="CF1264" s="17"/>
      <c r="CG1264" s="17"/>
    </row>
    <row r="1265" spans="1:85" ht="1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7"/>
      <c r="BW1265" s="17"/>
      <c r="BX1265" s="17"/>
      <c r="BY1265" s="17"/>
      <c r="BZ1265" s="17"/>
      <c r="CA1265" s="17"/>
      <c r="CB1265" s="17"/>
      <c r="CC1265" s="17"/>
      <c r="CD1265" s="17"/>
      <c r="CE1265" s="17"/>
      <c r="CF1265" s="17"/>
      <c r="CG1265" s="17"/>
    </row>
    <row r="1266" spans="1:85" ht="1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7"/>
      <c r="BW1266" s="17"/>
      <c r="BX1266" s="17"/>
      <c r="BY1266" s="17"/>
      <c r="BZ1266" s="17"/>
      <c r="CA1266" s="17"/>
      <c r="CB1266" s="17"/>
      <c r="CC1266" s="17"/>
      <c r="CD1266" s="17"/>
      <c r="CE1266" s="17"/>
      <c r="CF1266" s="17"/>
      <c r="CG1266" s="17"/>
    </row>
    <row r="1267" spans="1:85" ht="1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</row>
    <row r="1268" spans="1:85" ht="1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7"/>
      <c r="BW1268" s="17"/>
      <c r="BX1268" s="17"/>
      <c r="BY1268" s="17"/>
      <c r="BZ1268" s="17"/>
      <c r="CA1268" s="17"/>
      <c r="CB1268" s="17"/>
      <c r="CC1268" s="17"/>
      <c r="CD1268" s="17"/>
      <c r="CE1268" s="17"/>
      <c r="CF1268" s="17"/>
      <c r="CG1268" s="17"/>
    </row>
    <row r="1269" spans="1:85" ht="1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7"/>
      <c r="BW1269" s="17"/>
      <c r="BX1269" s="17"/>
      <c r="BY1269" s="17"/>
      <c r="BZ1269" s="17"/>
      <c r="CA1269" s="17"/>
      <c r="CB1269" s="17"/>
      <c r="CC1269" s="17"/>
      <c r="CD1269" s="17"/>
      <c r="CE1269" s="17"/>
      <c r="CF1269" s="17"/>
      <c r="CG1269" s="17"/>
    </row>
    <row r="1270" spans="1:85" ht="1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7"/>
      <c r="BW1270" s="17"/>
      <c r="BX1270" s="17"/>
      <c r="BY1270" s="17"/>
      <c r="BZ1270" s="17"/>
      <c r="CA1270" s="17"/>
      <c r="CB1270" s="17"/>
      <c r="CC1270" s="17"/>
      <c r="CD1270" s="17"/>
      <c r="CE1270" s="17"/>
      <c r="CF1270" s="17"/>
      <c r="CG1270" s="17"/>
    </row>
    <row r="1271" spans="1:85" ht="1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7"/>
      <c r="BW1271" s="17"/>
      <c r="BX1271" s="17"/>
      <c r="BY1271" s="17"/>
      <c r="BZ1271" s="17"/>
      <c r="CA1271" s="17"/>
      <c r="CB1271" s="17"/>
      <c r="CC1271" s="17"/>
      <c r="CD1271" s="17"/>
      <c r="CE1271" s="17"/>
      <c r="CF1271" s="17"/>
      <c r="CG1271" s="17"/>
    </row>
    <row r="1272" spans="1:85" ht="1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7"/>
      <c r="BW1272" s="17"/>
      <c r="BX1272" s="17"/>
      <c r="BY1272" s="17"/>
      <c r="BZ1272" s="17"/>
      <c r="CA1272" s="17"/>
      <c r="CB1272" s="17"/>
      <c r="CC1272" s="17"/>
      <c r="CD1272" s="17"/>
      <c r="CE1272" s="17"/>
      <c r="CF1272" s="17"/>
      <c r="CG1272" s="17"/>
    </row>
    <row r="1273" spans="1:85" ht="1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</row>
    <row r="1274" spans="1:85" ht="1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7"/>
      <c r="BW1274" s="17"/>
      <c r="BX1274" s="17"/>
      <c r="BY1274" s="17"/>
      <c r="BZ1274" s="17"/>
      <c r="CA1274" s="17"/>
      <c r="CB1274" s="17"/>
      <c r="CC1274" s="17"/>
      <c r="CD1274" s="17"/>
      <c r="CE1274" s="17"/>
      <c r="CF1274" s="17"/>
      <c r="CG1274" s="17"/>
    </row>
    <row r="1275" spans="1:85" ht="1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7"/>
      <c r="BW1275" s="17"/>
      <c r="BX1275" s="17"/>
      <c r="BY1275" s="17"/>
      <c r="BZ1275" s="17"/>
      <c r="CA1275" s="17"/>
      <c r="CB1275" s="17"/>
      <c r="CC1275" s="17"/>
      <c r="CD1275" s="17"/>
      <c r="CE1275" s="17"/>
      <c r="CF1275" s="17"/>
      <c r="CG1275" s="17"/>
    </row>
    <row r="1276" spans="1:85" ht="1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7"/>
      <c r="BW1276" s="17"/>
      <c r="BX1276" s="17"/>
      <c r="BY1276" s="17"/>
      <c r="BZ1276" s="17"/>
      <c r="CA1276" s="17"/>
      <c r="CB1276" s="17"/>
      <c r="CC1276" s="17"/>
      <c r="CD1276" s="17"/>
      <c r="CE1276" s="17"/>
      <c r="CF1276" s="17"/>
      <c r="CG1276" s="17"/>
    </row>
    <row r="1277" spans="1:85" ht="1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7"/>
      <c r="BW1277" s="17"/>
      <c r="BX1277" s="17"/>
      <c r="BY1277" s="17"/>
      <c r="BZ1277" s="17"/>
      <c r="CA1277" s="17"/>
      <c r="CB1277" s="17"/>
      <c r="CC1277" s="17"/>
      <c r="CD1277" s="17"/>
      <c r="CE1277" s="17"/>
      <c r="CF1277" s="17"/>
      <c r="CG1277" s="17"/>
    </row>
    <row r="1278" spans="1:85" ht="1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</row>
    <row r="1279" spans="1:85" ht="1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</row>
    <row r="1280" spans="1:85" ht="1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7"/>
      <c r="BW1280" s="17"/>
      <c r="BX1280" s="17"/>
      <c r="BY1280" s="17"/>
      <c r="BZ1280" s="17"/>
      <c r="CA1280" s="17"/>
      <c r="CB1280" s="17"/>
      <c r="CC1280" s="17"/>
      <c r="CD1280" s="17"/>
      <c r="CE1280" s="17"/>
      <c r="CF1280" s="17"/>
      <c r="CG1280" s="17"/>
    </row>
    <row r="1281" spans="1:85" ht="1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7"/>
      <c r="BW1281" s="17"/>
      <c r="BX1281" s="17"/>
      <c r="BY1281" s="17"/>
      <c r="BZ1281" s="17"/>
      <c r="CA1281" s="17"/>
      <c r="CB1281" s="17"/>
      <c r="CC1281" s="17"/>
      <c r="CD1281" s="17"/>
      <c r="CE1281" s="17"/>
      <c r="CF1281" s="17"/>
      <c r="CG1281" s="17"/>
    </row>
    <row r="1282" spans="1:85" ht="1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7"/>
      <c r="BW1282" s="17"/>
      <c r="BX1282" s="17"/>
      <c r="BY1282" s="17"/>
      <c r="BZ1282" s="17"/>
      <c r="CA1282" s="17"/>
      <c r="CB1282" s="17"/>
      <c r="CC1282" s="17"/>
      <c r="CD1282" s="17"/>
      <c r="CE1282" s="17"/>
      <c r="CF1282" s="17"/>
      <c r="CG1282" s="17"/>
    </row>
    <row r="1283" spans="1:85" ht="1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</row>
    <row r="1284" spans="1:85" ht="1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</row>
    <row r="1285" spans="1:85" ht="1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</row>
    <row r="1286" spans="1:85" ht="1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</row>
    <row r="1287" spans="1:85" ht="1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7"/>
      <c r="BW1287" s="17"/>
      <c r="BX1287" s="17"/>
      <c r="BY1287" s="17"/>
      <c r="BZ1287" s="17"/>
      <c r="CA1287" s="17"/>
      <c r="CB1287" s="17"/>
      <c r="CC1287" s="17"/>
      <c r="CD1287" s="17"/>
      <c r="CE1287" s="17"/>
      <c r="CF1287" s="17"/>
      <c r="CG1287" s="17"/>
    </row>
    <row r="1288" spans="1:85" ht="1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7"/>
      <c r="BW1288" s="17"/>
      <c r="BX1288" s="17"/>
      <c r="BY1288" s="17"/>
      <c r="BZ1288" s="17"/>
      <c r="CA1288" s="17"/>
      <c r="CB1288" s="17"/>
      <c r="CC1288" s="17"/>
      <c r="CD1288" s="17"/>
      <c r="CE1288" s="17"/>
      <c r="CF1288" s="17"/>
      <c r="CG1288" s="17"/>
    </row>
    <row r="1289" spans="1:85" ht="1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7"/>
      <c r="BW1289" s="17"/>
      <c r="BX1289" s="17"/>
      <c r="BY1289" s="17"/>
      <c r="BZ1289" s="17"/>
      <c r="CA1289" s="17"/>
      <c r="CB1289" s="17"/>
      <c r="CC1289" s="17"/>
      <c r="CD1289" s="17"/>
      <c r="CE1289" s="17"/>
      <c r="CF1289" s="17"/>
      <c r="CG1289" s="17"/>
    </row>
    <row r="1290" spans="1:85" ht="1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7"/>
      <c r="BW1290" s="17"/>
      <c r="BX1290" s="17"/>
      <c r="BY1290" s="17"/>
      <c r="BZ1290" s="17"/>
      <c r="CA1290" s="17"/>
      <c r="CB1290" s="17"/>
      <c r="CC1290" s="17"/>
      <c r="CD1290" s="17"/>
      <c r="CE1290" s="17"/>
      <c r="CF1290" s="17"/>
      <c r="CG1290" s="17"/>
    </row>
    <row r="1291" spans="1:85" ht="1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7"/>
      <c r="BW1291" s="17"/>
      <c r="BX1291" s="17"/>
      <c r="BY1291" s="17"/>
      <c r="BZ1291" s="17"/>
      <c r="CA1291" s="17"/>
      <c r="CB1291" s="17"/>
      <c r="CC1291" s="17"/>
      <c r="CD1291" s="17"/>
      <c r="CE1291" s="17"/>
      <c r="CF1291" s="17"/>
      <c r="CG1291" s="17"/>
    </row>
    <row r="1292" spans="1:85" ht="1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7"/>
      <c r="BW1292" s="17"/>
      <c r="BX1292" s="17"/>
      <c r="BY1292" s="17"/>
      <c r="BZ1292" s="17"/>
      <c r="CA1292" s="17"/>
      <c r="CB1292" s="17"/>
      <c r="CC1292" s="17"/>
      <c r="CD1292" s="17"/>
      <c r="CE1292" s="17"/>
      <c r="CF1292" s="17"/>
      <c r="CG1292" s="17"/>
    </row>
    <row r="1293" spans="1:85" ht="1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  <c r="CC1293" s="17"/>
      <c r="CD1293" s="17"/>
      <c r="CE1293" s="17"/>
      <c r="CF1293" s="17"/>
      <c r="CG1293" s="17"/>
    </row>
    <row r="1294" spans="1:85" ht="1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  <c r="CC1294" s="17"/>
      <c r="CD1294" s="17"/>
      <c r="CE1294" s="17"/>
      <c r="CF1294" s="17"/>
      <c r="CG1294" s="17"/>
    </row>
    <row r="1295" spans="1:85" ht="1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  <c r="CC1295" s="17"/>
      <c r="CD1295" s="17"/>
      <c r="CE1295" s="17"/>
      <c r="CF1295" s="17"/>
      <c r="CG1295" s="17"/>
    </row>
    <row r="1296" spans="1:85" ht="1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7"/>
      <c r="BW1296" s="17"/>
      <c r="BX1296" s="17"/>
      <c r="BY1296" s="17"/>
      <c r="BZ1296" s="17"/>
      <c r="CA1296" s="17"/>
      <c r="CB1296" s="17"/>
      <c r="CC1296" s="17"/>
      <c r="CD1296" s="17"/>
      <c r="CE1296" s="17"/>
      <c r="CF1296" s="17"/>
      <c r="CG1296" s="17"/>
    </row>
    <row r="1297" spans="1:85" ht="1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7"/>
      <c r="BW1297" s="17"/>
      <c r="BX1297" s="17"/>
      <c r="BY1297" s="17"/>
      <c r="BZ1297" s="17"/>
      <c r="CA1297" s="17"/>
      <c r="CB1297" s="17"/>
      <c r="CC1297" s="17"/>
      <c r="CD1297" s="17"/>
      <c r="CE1297" s="17"/>
      <c r="CF1297" s="17"/>
      <c r="CG1297" s="17"/>
    </row>
    <row r="1298" spans="1:85" ht="1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  <c r="CC1298" s="17"/>
      <c r="CD1298" s="17"/>
      <c r="CE1298" s="17"/>
      <c r="CF1298" s="17"/>
      <c r="CG1298" s="17"/>
    </row>
    <row r="1299" spans="1:85" ht="1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  <c r="CC1299" s="17"/>
      <c r="CD1299" s="17"/>
      <c r="CE1299" s="17"/>
      <c r="CF1299" s="17"/>
      <c r="CG1299" s="17"/>
    </row>
    <row r="1300" spans="1:85" ht="1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17"/>
      <c r="BX1300" s="17"/>
      <c r="BY1300" s="17"/>
      <c r="BZ1300" s="17"/>
      <c r="CA1300" s="17"/>
      <c r="CB1300" s="17"/>
      <c r="CC1300" s="17"/>
      <c r="CD1300" s="17"/>
      <c r="CE1300" s="17"/>
      <c r="CF1300" s="17"/>
      <c r="CG1300" s="17"/>
    </row>
    <row r="1301" spans="1:85" ht="1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  <c r="CC1301" s="17"/>
      <c r="CD1301" s="17"/>
      <c r="CE1301" s="17"/>
      <c r="CF1301" s="17"/>
      <c r="CG1301" s="17"/>
    </row>
    <row r="1302" spans="1:85" ht="1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  <c r="CC1302" s="17"/>
      <c r="CD1302" s="17"/>
      <c r="CE1302" s="17"/>
      <c r="CF1302" s="17"/>
      <c r="CG1302" s="17"/>
    </row>
    <row r="1303" spans="1:85" ht="1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  <c r="CC1303" s="17"/>
      <c r="CD1303" s="17"/>
      <c r="CE1303" s="17"/>
      <c r="CF1303" s="17"/>
      <c r="CG1303" s="17"/>
    </row>
    <row r="1304" spans="1:85" ht="1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7"/>
      <c r="BW1304" s="17"/>
      <c r="BX1304" s="17"/>
      <c r="BY1304" s="17"/>
      <c r="BZ1304" s="17"/>
      <c r="CA1304" s="17"/>
      <c r="CB1304" s="17"/>
      <c r="CC1304" s="17"/>
      <c r="CD1304" s="17"/>
      <c r="CE1304" s="17"/>
      <c r="CF1304" s="17"/>
      <c r="CG1304" s="17"/>
    </row>
    <row r="1305" spans="1:85" ht="1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7"/>
      <c r="BW1305" s="17"/>
      <c r="BX1305" s="17"/>
      <c r="BY1305" s="17"/>
      <c r="BZ1305" s="17"/>
      <c r="CA1305" s="17"/>
      <c r="CB1305" s="17"/>
      <c r="CC1305" s="17"/>
      <c r="CD1305" s="17"/>
      <c r="CE1305" s="17"/>
      <c r="CF1305" s="17"/>
      <c r="CG1305" s="17"/>
    </row>
    <row r="1306" spans="1:85" ht="1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</row>
    <row r="1307" spans="1:85" ht="1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  <c r="CC1307" s="17"/>
      <c r="CD1307" s="17"/>
      <c r="CE1307" s="17"/>
      <c r="CF1307" s="17"/>
      <c r="CG1307" s="17"/>
    </row>
    <row r="1308" spans="1:85" ht="1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  <c r="CC1308" s="17"/>
      <c r="CD1308" s="17"/>
      <c r="CE1308" s="17"/>
      <c r="CF1308" s="17"/>
      <c r="CG1308" s="17"/>
    </row>
    <row r="1309" spans="1:85" ht="1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  <c r="CC1309" s="17"/>
      <c r="CD1309" s="17"/>
      <c r="CE1309" s="17"/>
      <c r="CF1309" s="17"/>
      <c r="CG1309" s="17"/>
    </row>
    <row r="1310" spans="1:85" ht="1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7"/>
      <c r="BW1310" s="17"/>
      <c r="BX1310" s="17"/>
      <c r="BY1310" s="17"/>
      <c r="BZ1310" s="17"/>
      <c r="CA1310" s="17"/>
      <c r="CB1310" s="17"/>
      <c r="CC1310" s="17"/>
      <c r="CD1310" s="17"/>
      <c r="CE1310" s="17"/>
      <c r="CF1310" s="17"/>
      <c r="CG1310" s="17"/>
    </row>
    <row r="1311" spans="1:85" ht="1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  <c r="CC1311" s="17"/>
      <c r="CD1311" s="17"/>
      <c r="CE1311" s="17"/>
      <c r="CF1311" s="17"/>
      <c r="CG1311" s="17"/>
    </row>
    <row r="1312" spans="1:85" ht="1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  <c r="CC1312" s="17"/>
      <c r="CD1312" s="17"/>
      <c r="CE1312" s="17"/>
      <c r="CF1312" s="17"/>
      <c r="CG1312" s="17"/>
    </row>
    <row r="1313" spans="1:85" ht="1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  <c r="CC1313" s="17"/>
      <c r="CD1313" s="17"/>
      <c r="CE1313" s="17"/>
      <c r="CF1313" s="17"/>
      <c r="CG1313" s="17"/>
    </row>
    <row r="1314" spans="1:85" ht="1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  <c r="CC1314" s="17"/>
      <c r="CD1314" s="17"/>
      <c r="CE1314" s="17"/>
      <c r="CF1314" s="17"/>
      <c r="CG1314" s="17"/>
    </row>
    <row r="1315" spans="1:85" ht="1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17"/>
      <c r="BX1315" s="17"/>
      <c r="BY1315" s="17"/>
      <c r="BZ1315" s="17"/>
      <c r="CA1315" s="17"/>
      <c r="CB1315" s="17"/>
      <c r="CC1315" s="17"/>
      <c r="CD1315" s="17"/>
      <c r="CE1315" s="17"/>
      <c r="CF1315" s="17"/>
      <c r="CG1315" s="17"/>
    </row>
    <row r="1316" spans="1:85" ht="1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7"/>
      <c r="BW1316" s="17"/>
      <c r="BX1316" s="17"/>
      <c r="BY1316" s="17"/>
      <c r="BZ1316" s="17"/>
      <c r="CA1316" s="17"/>
      <c r="CB1316" s="17"/>
      <c r="CC1316" s="17"/>
      <c r="CD1316" s="17"/>
      <c r="CE1316" s="17"/>
      <c r="CF1316" s="17"/>
      <c r="CG1316" s="17"/>
    </row>
    <row r="1317" spans="1:85" ht="1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 s="17"/>
      <c r="BX1317" s="17"/>
      <c r="BY1317" s="17"/>
      <c r="BZ1317" s="17"/>
      <c r="CA1317" s="17"/>
      <c r="CB1317" s="17"/>
      <c r="CC1317" s="17"/>
      <c r="CD1317" s="17"/>
      <c r="CE1317" s="17"/>
      <c r="CF1317" s="17"/>
      <c r="CG1317" s="17"/>
    </row>
    <row r="1318" spans="1:85" ht="1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 s="17"/>
      <c r="BX1318" s="17"/>
      <c r="BY1318" s="17"/>
      <c r="BZ1318" s="17"/>
      <c r="CA1318" s="17"/>
      <c r="CB1318" s="17"/>
      <c r="CC1318" s="17"/>
      <c r="CD1318" s="17"/>
      <c r="CE1318" s="17"/>
      <c r="CF1318" s="17"/>
      <c r="CG1318" s="17"/>
    </row>
    <row r="1319" spans="1:85" ht="1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7"/>
      <c r="BW1319" s="17"/>
      <c r="BX1319" s="17"/>
      <c r="BY1319" s="17"/>
      <c r="BZ1319" s="17"/>
      <c r="CA1319" s="17"/>
      <c r="CB1319" s="17"/>
      <c r="CC1319" s="17"/>
      <c r="CD1319" s="17"/>
      <c r="CE1319" s="17"/>
      <c r="CF1319" s="17"/>
      <c r="CG1319" s="17"/>
    </row>
    <row r="1320" spans="1:85" ht="1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  <c r="CC1320" s="17"/>
      <c r="CD1320" s="17"/>
      <c r="CE1320" s="17"/>
      <c r="CF1320" s="17"/>
      <c r="CG1320" s="17"/>
    </row>
    <row r="1321" spans="1:85" ht="1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  <c r="CC1321" s="17"/>
      <c r="CD1321" s="17"/>
      <c r="CE1321" s="17"/>
      <c r="CF1321" s="17"/>
      <c r="CG1321" s="17"/>
    </row>
    <row r="1322" spans="1:85" ht="1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  <c r="CC1322" s="17"/>
      <c r="CD1322" s="17"/>
      <c r="CE1322" s="17"/>
      <c r="CF1322" s="17"/>
      <c r="CG1322" s="17"/>
    </row>
    <row r="1323" spans="1:85" ht="1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  <c r="CC1323" s="17"/>
      <c r="CD1323" s="17"/>
      <c r="CE1323" s="17"/>
      <c r="CF1323" s="17"/>
      <c r="CG1323" s="17"/>
    </row>
    <row r="1324" spans="1:85" ht="1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  <c r="CC1324" s="17"/>
      <c r="CD1324" s="17"/>
      <c r="CE1324" s="17"/>
      <c r="CF1324" s="17"/>
      <c r="CG1324" s="17"/>
    </row>
    <row r="1325" spans="1:85" ht="1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  <c r="CC1325" s="17"/>
      <c r="CD1325" s="17"/>
      <c r="CE1325" s="17"/>
      <c r="CF1325" s="17"/>
      <c r="CG1325" s="17"/>
    </row>
    <row r="1326" spans="1:85" ht="1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</row>
    <row r="1327" spans="1:85" ht="1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17"/>
      <c r="BX1327" s="17"/>
      <c r="BY1327" s="17"/>
      <c r="BZ1327" s="17"/>
      <c r="CA1327" s="17"/>
      <c r="CB1327" s="17"/>
      <c r="CC1327" s="17"/>
      <c r="CD1327" s="17"/>
      <c r="CE1327" s="17"/>
      <c r="CF1327" s="17"/>
      <c r="CG1327" s="17"/>
    </row>
    <row r="1328" spans="1:85" ht="1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17"/>
      <c r="BX1328" s="17"/>
      <c r="BY1328" s="17"/>
      <c r="BZ1328" s="17"/>
      <c r="CA1328" s="17"/>
      <c r="CB1328" s="17"/>
      <c r="CC1328" s="17"/>
      <c r="CD1328" s="17"/>
      <c r="CE1328" s="17"/>
      <c r="CF1328" s="17"/>
      <c r="CG1328" s="17"/>
    </row>
    <row r="1329" spans="1:85" ht="1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7"/>
      <c r="BW1329" s="17"/>
      <c r="BX1329" s="17"/>
      <c r="BY1329" s="17"/>
      <c r="BZ1329" s="17"/>
      <c r="CA1329" s="17"/>
      <c r="CB1329" s="17"/>
      <c r="CC1329" s="17"/>
      <c r="CD1329" s="17"/>
      <c r="CE1329" s="17"/>
      <c r="CF1329" s="17"/>
      <c r="CG1329" s="17"/>
    </row>
    <row r="1330" spans="1:85" ht="1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7"/>
      <c r="BW1330" s="17"/>
      <c r="BX1330" s="17"/>
      <c r="BY1330" s="17"/>
      <c r="BZ1330" s="17"/>
      <c r="CA1330" s="17"/>
      <c r="CB1330" s="17"/>
      <c r="CC1330" s="17"/>
      <c r="CD1330" s="17"/>
      <c r="CE1330" s="17"/>
      <c r="CF1330" s="17"/>
      <c r="CG1330" s="17"/>
    </row>
    <row r="1331" spans="1:85" ht="1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  <c r="CC1331" s="17"/>
      <c r="CD1331" s="17"/>
      <c r="CE1331" s="17"/>
      <c r="CF1331" s="17"/>
      <c r="CG1331" s="17"/>
    </row>
    <row r="1332" spans="1:85" ht="1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  <c r="CC1332" s="17"/>
      <c r="CD1332" s="17"/>
      <c r="CE1332" s="17"/>
      <c r="CF1332" s="17"/>
      <c r="CG1332" s="17"/>
    </row>
    <row r="1333" spans="1:85" ht="1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 s="17"/>
      <c r="BX1333" s="17"/>
      <c r="BY1333" s="17"/>
      <c r="BZ1333" s="17"/>
      <c r="CA1333" s="17"/>
      <c r="CB1333" s="17"/>
      <c r="CC1333" s="17"/>
      <c r="CD1333" s="17"/>
      <c r="CE1333" s="17"/>
      <c r="CF1333" s="17"/>
      <c r="CG1333" s="17"/>
    </row>
    <row r="1334" spans="1:85" ht="1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  <c r="CC1334" s="17"/>
      <c r="CD1334" s="17"/>
      <c r="CE1334" s="17"/>
      <c r="CF1334" s="17"/>
      <c r="CG1334" s="17"/>
    </row>
    <row r="1335" spans="1:85" ht="1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  <c r="CC1335" s="17"/>
      <c r="CD1335" s="17"/>
      <c r="CE1335" s="17"/>
      <c r="CF1335" s="17"/>
      <c r="CG1335" s="17"/>
    </row>
    <row r="1336" spans="1:85" ht="1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  <c r="CC1336" s="17"/>
      <c r="CD1336" s="17"/>
      <c r="CE1336" s="17"/>
      <c r="CF1336" s="17"/>
      <c r="CG1336" s="17"/>
    </row>
    <row r="1337" spans="1:85" ht="1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  <c r="CC1337" s="17"/>
      <c r="CD1337" s="17"/>
      <c r="CE1337" s="17"/>
      <c r="CF1337" s="17"/>
      <c r="CG1337" s="17"/>
    </row>
    <row r="1338" spans="1:85" ht="1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  <c r="CC1338" s="17"/>
      <c r="CD1338" s="17"/>
      <c r="CE1338" s="17"/>
      <c r="CF1338" s="17"/>
      <c r="CG1338" s="17"/>
    </row>
    <row r="1339" spans="1:85" ht="1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7"/>
      <c r="BW1339" s="17"/>
      <c r="BX1339" s="17"/>
      <c r="BY1339" s="17"/>
      <c r="BZ1339" s="17"/>
      <c r="CA1339" s="17"/>
      <c r="CB1339" s="17"/>
      <c r="CC1339" s="17"/>
      <c r="CD1339" s="17"/>
      <c r="CE1339" s="17"/>
      <c r="CF1339" s="17"/>
      <c r="CG1339" s="17"/>
    </row>
    <row r="1340" spans="1:85" ht="1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7"/>
      <c r="BW1340" s="17"/>
      <c r="BX1340" s="17"/>
      <c r="BY1340" s="17"/>
      <c r="BZ1340" s="17"/>
      <c r="CA1340" s="17"/>
      <c r="CB1340" s="17"/>
      <c r="CC1340" s="17"/>
      <c r="CD1340" s="17"/>
      <c r="CE1340" s="17"/>
      <c r="CF1340" s="17"/>
      <c r="CG1340" s="17"/>
    </row>
    <row r="1341" spans="1:85" ht="1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7"/>
      <c r="BW1341" s="17"/>
      <c r="BX1341" s="17"/>
      <c r="BY1341" s="17"/>
      <c r="BZ1341" s="17"/>
      <c r="CA1341" s="17"/>
      <c r="CB1341" s="17"/>
      <c r="CC1341" s="17"/>
      <c r="CD1341" s="17"/>
      <c r="CE1341" s="17"/>
      <c r="CF1341" s="17"/>
      <c r="CG1341" s="17"/>
    </row>
    <row r="1342" spans="1:85" ht="1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  <c r="CC1342" s="17"/>
      <c r="CD1342" s="17"/>
      <c r="CE1342" s="17"/>
      <c r="CF1342" s="17"/>
      <c r="CG1342" s="17"/>
    </row>
    <row r="1343" spans="1:85" ht="1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</row>
    <row r="1344" spans="1:85" ht="1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  <c r="CC1344" s="17"/>
      <c r="CD1344" s="17"/>
      <c r="CE1344" s="17"/>
      <c r="CF1344" s="17"/>
      <c r="CG1344" s="17"/>
    </row>
    <row r="1345" spans="1:85" ht="1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  <c r="CC1345" s="17"/>
      <c r="CD1345" s="17"/>
      <c r="CE1345" s="17"/>
      <c r="CF1345" s="17"/>
      <c r="CG1345" s="17"/>
    </row>
    <row r="1346" spans="1:85" ht="1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7"/>
      <c r="BW1346" s="17"/>
      <c r="BX1346" s="17"/>
      <c r="BY1346" s="17"/>
      <c r="BZ1346" s="17"/>
      <c r="CA1346" s="17"/>
      <c r="CB1346" s="17"/>
      <c r="CC1346" s="17"/>
      <c r="CD1346" s="17"/>
      <c r="CE1346" s="17"/>
      <c r="CF1346" s="17"/>
      <c r="CG1346" s="17"/>
    </row>
    <row r="1347" spans="1:85" ht="1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7"/>
      <c r="BW1347" s="17"/>
      <c r="BX1347" s="17"/>
      <c r="BY1347" s="17"/>
      <c r="BZ1347" s="17"/>
      <c r="CA1347" s="17"/>
      <c r="CB1347" s="17"/>
      <c r="CC1347" s="17"/>
      <c r="CD1347" s="17"/>
      <c r="CE1347" s="17"/>
      <c r="CF1347" s="17"/>
      <c r="CG1347" s="17"/>
    </row>
    <row r="1348" spans="1:85" ht="1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  <c r="CC1348" s="17"/>
      <c r="CD1348" s="17"/>
      <c r="CE1348" s="17"/>
      <c r="CF1348" s="17"/>
      <c r="CG1348" s="17"/>
    </row>
    <row r="1349" spans="1:85" ht="1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</row>
    <row r="1350" spans="1:85" ht="1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</row>
    <row r="1351" spans="1:85" ht="1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</row>
    <row r="1352" spans="1:85" ht="1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</row>
    <row r="1353" spans="1:85" ht="1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</row>
    <row r="1354" spans="1:85" ht="1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</row>
    <row r="1355" spans="1:85" ht="1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</row>
    <row r="1356" spans="1:85" ht="1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</row>
    <row r="1357" spans="1:85" ht="1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</row>
    <row r="1358" spans="1:85" ht="1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</row>
    <row r="1359" spans="1:85" ht="1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</row>
    <row r="1360" spans="1:85" ht="1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</row>
    <row r="1361" spans="1:85" ht="1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</row>
    <row r="1362" spans="1:85" ht="1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</row>
    <row r="1363" spans="1:85" ht="1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</row>
    <row r="1364" spans="1:85" ht="1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</row>
    <row r="1365" spans="1:85" ht="1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</row>
    <row r="1366" spans="1:85" ht="1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</row>
    <row r="1367" spans="1:85" ht="1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</row>
    <row r="1368" spans="1:85" ht="1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</row>
    <row r="1369" spans="1:85" ht="1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</row>
    <row r="1370" spans="1:85" ht="1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</row>
    <row r="1371" spans="1:85" ht="1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</row>
    <row r="1372" spans="1:85" ht="1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</row>
    <row r="1373" spans="1:85" ht="1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</row>
    <row r="1374" spans="1:85" ht="1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</row>
    <row r="1375" spans="1:85" ht="1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</row>
    <row r="1376" spans="1:85" ht="1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</row>
    <row r="1377" spans="1:85" ht="1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</row>
    <row r="1378" spans="1:85" ht="1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</row>
    <row r="1379" spans="1:85" ht="1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</row>
    <row r="1380" spans="1:85" ht="1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</row>
    <row r="1381" spans="1:85" ht="1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  <c r="CC1381" s="17"/>
      <c r="CD1381" s="17"/>
      <c r="CE1381" s="17"/>
      <c r="CF1381" s="17"/>
      <c r="CG1381" s="17"/>
    </row>
    <row r="1382" spans="1:85" ht="1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  <c r="CC1382" s="17"/>
      <c r="CD1382" s="17"/>
      <c r="CE1382" s="17"/>
      <c r="CF1382" s="17"/>
      <c r="CG1382" s="17"/>
    </row>
    <row r="1383" spans="1:85" ht="1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7"/>
      <c r="BW1383" s="17"/>
      <c r="BX1383" s="17"/>
      <c r="BY1383" s="17"/>
      <c r="BZ1383" s="17"/>
      <c r="CA1383" s="17"/>
      <c r="CB1383" s="17"/>
      <c r="CC1383" s="17"/>
      <c r="CD1383" s="17"/>
      <c r="CE1383" s="17"/>
      <c r="CF1383" s="17"/>
      <c r="CG1383" s="17"/>
    </row>
    <row r="1384" spans="1:85" ht="1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7"/>
      <c r="BW1384" s="17"/>
      <c r="BX1384" s="17"/>
      <c r="BY1384" s="17"/>
      <c r="BZ1384" s="17"/>
      <c r="CA1384" s="17"/>
      <c r="CB1384" s="17"/>
      <c r="CC1384" s="17"/>
      <c r="CD1384" s="17"/>
      <c r="CE1384" s="17"/>
      <c r="CF1384" s="17"/>
      <c r="CG1384" s="17"/>
    </row>
    <row r="1385" spans="1:85" ht="1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</row>
    <row r="1386" spans="1:85" ht="1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7"/>
      <c r="BW1386" s="17"/>
      <c r="BX1386" s="17"/>
      <c r="BY1386" s="17"/>
      <c r="BZ1386" s="17"/>
      <c r="CA1386" s="17"/>
      <c r="CB1386" s="17"/>
      <c r="CC1386" s="17"/>
      <c r="CD1386" s="17"/>
      <c r="CE1386" s="17"/>
      <c r="CF1386" s="17"/>
      <c r="CG1386" s="17"/>
    </row>
    <row r="1387" spans="1:85" ht="1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</row>
    <row r="1388" spans="1:85" ht="1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7"/>
      <c r="BW1388" s="17"/>
      <c r="BX1388" s="17"/>
      <c r="BY1388" s="17"/>
      <c r="BZ1388" s="17"/>
      <c r="CA1388" s="17"/>
      <c r="CB1388" s="17"/>
      <c r="CC1388" s="17"/>
      <c r="CD1388" s="17"/>
      <c r="CE1388" s="17"/>
      <c r="CF1388" s="17"/>
      <c r="CG1388" s="17"/>
    </row>
    <row r="1389" spans="1:85" ht="1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</row>
    <row r="1390" spans="1:85" ht="1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</row>
    <row r="1391" spans="1:85" ht="1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</row>
    <row r="1392" spans="1:85" ht="1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</row>
    <row r="1393" spans="1:85" ht="1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</row>
    <row r="1394" spans="1:85" ht="1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</row>
    <row r="1395" spans="1:85" ht="1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</row>
    <row r="1396" spans="1:85" ht="1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</row>
    <row r="1397" spans="1:85" ht="1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</row>
    <row r="1398" spans="1:85" ht="1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</row>
    <row r="1399" spans="1:85" ht="1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</row>
    <row r="1400" spans="1:85" ht="1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</row>
    <row r="1401" spans="1:85" ht="1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</row>
    <row r="1402" spans="1:85" ht="1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</row>
    <row r="1403" spans="1:85" ht="1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</row>
    <row r="1404" spans="1:85" ht="1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</row>
    <row r="1405" spans="1:85" ht="1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</row>
    <row r="1406" spans="1:85" ht="1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</row>
    <row r="1407" spans="1:85" ht="1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</row>
    <row r="1408" spans="1:85" ht="1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</row>
    <row r="1409" spans="1:85" ht="1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</row>
    <row r="1410" spans="1:85" ht="1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</row>
    <row r="1411" spans="1:85" ht="1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</row>
    <row r="1412" spans="1:85" ht="1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</row>
    <row r="1413" spans="1:85" ht="1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</row>
    <row r="1414" spans="1:85" ht="1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</row>
    <row r="1415" spans="1:85" ht="1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</row>
    <row r="1416" spans="1:85" ht="1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</row>
    <row r="1417" spans="1:85" ht="1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</row>
    <row r="1418" spans="1:85" ht="1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</row>
    <row r="1419" spans="1:85" ht="1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</row>
    <row r="1420" spans="1:85" ht="1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</row>
    <row r="1421" spans="1:85" ht="1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</row>
    <row r="1422" spans="1:85" ht="1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</row>
    <row r="1423" spans="1:85" ht="1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</row>
    <row r="1424" spans="1:85" ht="1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</row>
    <row r="1425" spans="1:85" ht="1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</row>
    <row r="1426" spans="1:85" ht="1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</row>
    <row r="1427" spans="1:85" ht="1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</row>
    <row r="1428" spans="1:85" ht="1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</row>
    <row r="1429" spans="1:85" ht="1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</row>
    <row r="1430" spans="1:85" ht="1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</row>
    <row r="1431" spans="1:85" ht="1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</row>
    <row r="1432" spans="1:85" ht="1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</row>
    <row r="1433" spans="1:85" ht="1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</row>
    <row r="1434" spans="1:85" ht="1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</row>
    <row r="1435" spans="1:85" ht="1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</row>
    <row r="1436" spans="1:85" ht="1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</row>
    <row r="1437" spans="1:85" ht="1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</row>
    <row r="1438" spans="1:85" ht="1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</row>
    <row r="1439" spans="1:85" ht="1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</row>
    <row r="1440" spans="1:85" ht="1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</row>
    <row r="1441" spans="1:85" ht="1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</row>
    <row r="1442" spans="1:85" ht="1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</row>
    <row r="1443" spans="1:85" ht="1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</row>
    <row r="1444" spans="1:85" ht="1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</row>
    <row r="1445" spans="1:85" ht="1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</row>
    <row r="1446" spans="1:85" ht="1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</row>
    <row r="1447" spans="1:85" ht="1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</row>
    <row r="1448" spans="1:85" ht="1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</row>
    <row r="1449" spans="1:85" ht="1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</row>
    <row r="1450" spans="1:85" ht="1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</row>
    <row r="1451" spans="1:85" ht="1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</row>
    <row r="1452" spans="1:85" ht="1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</row>
    <row r="1453" spans="1:85" ht="1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</row>
    <row r="1454" spans="1:85" ht="1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</row>
    <row r="1455" spans="1:85" ht="1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</row>
    <row r="1456" spans="1:85" ht="1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</row>
    <row r="1457" spans="1:85" ht="1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</row>
    <row r="1458" spans="1:85" ht="1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</row>
    <row r="1459" spans="1:85" ht="1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</row>
    <row r="1460" spans="1:85" ht="1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</row>
    <row r="1461" spans="1:85" ht="1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</row>
    <row r="1462" spans="1:85" ht="1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</row>
    <row r="1463" spans="1:85" ht="1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</row>
    <row r="1464" spans="1:85" ht="1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</row>
    <row r="1465" spans="1:85" ht="1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</row>
    <row r="1466" spans="1:85" ht="1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</row>
    <row r="1467" spans="1:85" ht="1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</row>
    <row r="1468" spans="1:85" ht="1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</row>
    <row r="1469" spans="1:85" ht="1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</row>
    <row r="1470" spans="1:85" ht="1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</row>
    <row r="1471" spans="1:85" ht="1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</row>
    <row r="1472" spans="1:85" ht="1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</row>
    <row r="1473" spans="1:85" ht="1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</row>
    <row r="1474" spans="1:85" ht="1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</row>
    <row r="1475" spans="1:85" ht="1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</row>
    <row r="1476" spans="1:85" ht="1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</row>
    <row r="1477" spans="1:85" ht="1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</row>
    <row r="1478" spans="1:85" ht="1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</row>
    <row r="1479" spans="1:85" ht="1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</row>
    <row r="1480" spans="1:85" ht="1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</row>
    <row r="1481" spans="1:85" ht="1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</row>
    <row r="1482" spans="1:85" ht="1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</row>
    <row r="1483" spans="1:85" ht="1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</row>
    <row r="1484" spans="1:85" ht="1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  <c r="CC1484" s="17"/>
      <c r="CD1484" s="17"/>
      <c r="CE1484" s="17"/>
      <c r="CF1484" s="17"/>
      <c r="CG1484" s="17"/>
    </row>
    <row r="1485" spans="1:85" ht="1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</row>
    <row r="1486" spans="1:85" ht="1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</row>
    <row r="1487" spans="1:85" ht="1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7"/>
      <c r="BX1487" s="17"/>
      <c r="BY1487" s="17"/>
      <c r="BZ1487" s="17"/>
      <c r="CA1487" s="17"/>
      <c r="CB1487" s="17"/>
      <c r="CC1487" s="17"/>
      <c r="CD1487" s="17"/>
      <c r="CE1487" s="17"/>
      <c r="CF1487" s="17"/>
      <c r="CG1487" s="17"/>
    </row>
    <row r="1488" spans="1:85" ht="1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7"/>
      <c r="BW1488" s="17"/>
      <c r="BX1488" s="17"/>
      <c r="BY1488" s="17"/>
      <c r="BZ1488" s="17"/>
      <c r="CA1488" s="17"/>
      <c r="CB1488" s="17"/>
      <c r="CC1488" s="17"/>
      <c r="CD1488" s="17"/>
      <c r="CE1488" s="17"/>
      <c r="CF1488" s="17"/>
      <c r="CG1488" s="17"/>
    </row>
    <row r="1489" spans="1:85" ht="1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17"/>
      <c r="BX1489" s="17"/>
      <c r="BY1489" s="17"/>
      <c r="BZ1489" s="17"/>
      <c r="CA1489" s="17"/>
      <c r="CB1489" s="17"/>
      <c r="CC1489" s="17"/>
      <c r="CD1489" s="17"/>
      <c r="CE1489" s="17"/>
      <c r="CF1489" s="17"/>
      <c r="CG1489" s="17"/>
    </row>
    <row r="1490" spans="1:85" ht="1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  <c r="CC1490" s="17"/>
      <c r="CD1490" s="17"/>
      <c r="CE1490" s="17"/>
      <c r="CF1490" s="17"/>
      <c r="CG1490" s="17"/>
    </row>
    <row r="1491" spans="1:85" ht="1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  <c r="CC1491" s="17"/>
      <c r="CD1491" s="17"/>
      <c r="CE1491" s="17"/>
      <c r="CF1491" s="17"/>
      <c r="CG1491" s="17"/>
    </row>
    <row r="1492" spans="1:85" ht="1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7"/>
      <c r="BW1492" s="17"/>
      <c r="BX1492" s="17"/>
      <c r="BY1492" s="17"/>
      <c r="BZ1492" s="17"/>
      <c r="CA1492" s="17"/>
      <c r="CB1492" s="17"/>
      <c r="CC1492" s="17"/>
      <c r="CD1492" s="17"/>
      <c r="CE1492" s="17"/>
      <c r="CF1492" s="17"/>
      <c r="CG1492" s="17"/>
    </row>
    <row r="1493" spans="1:85" ht="1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7"/>
      <c r="BW1493" s="17"/>
      <c r="BX1493" s="17"/>
      <c r="BY1493" s="17"/>
      <c r="BZ1493" s="17"/>
      <c r="CA1493" s="17"/>
      <c r="CB1493" s="17"/>
      <c r="CC1493" s="17"/>
      <c r="CD1493" s="17"/>
      <c r="CE1493" s="17"/>
      <c r="CF1493" s="17"/>
      <c r="CG1493" s="17"/>
    </row>
    <row r="1494" spans="1:85" ht="1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7"/>
      <c r="BW1494" s="17"/>
      <c r="BX1494" s="17"/>
      <c r="BY1494" s="17"/>
      <c r="BZ1494" s="17"/>
      <c r="CA1494" s="17"/>
      <c r="CB1494" s="17"/>
      <c r="CC1494" s="17"/>
      <c r="CD1494" s="17"/>
      <c r="CE1494" s="17"/>
      <c r="CF1494" s="17"/>
      <c r="CG1494" s="17"/>
    </row>
    <row r="1495" spans="1:85" ht="1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7"/>
      <c r="BW1495" s="17"/>
      <c r="BX1495" s="17"/>
      <c r="BY1495" s="17"/>
      <c r="BZ1495" s="17"/>
      <c r="CA1495" s="17"/>
      <c r="CB1495" s="17"/>
      <c r="CC1495" s="17"/>
      <c r="CD1495" s="17"/>
      <c r="CE1495" s="17"/>
      <c r="CF1495" s="17"/>
      <c r="CG1495" s="17"/>
    </row>
    <row r="1496" spans="1:85" ht="1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7"/>
      <c r="BW1496" s="17"/>
      <c r="BX1496" s="17"/>
      <c r="BY1496" s="17"/>
      <c r="BZ1496" s="17"/>
      <c r="CA1496" s="17"/>
      <c r="CB1496" s="17"/>
      <c r="CC1496" s="17"/>
      <c r="CD1496" s="17"/>
      <c r="CE1496" s="17"/>
      <c r="CF1496" s="17"/>
      <c r="CG1496" s="17"/>
    </row>
    <row r="1497" spans="1:85" ht="1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7"/>
      <c r="BW1497" s="17"/>
      <c r="BX1497" s="17"/>
      <c r="BY1497" s="17"/>
      <c r="BZ1497" s="17"/>
      <c r="CA1497" s="17"/>
      <c r="CB1497" s="17"/>
      <c r="CC1497" s="17"/>
      <c r="CD1497" s="17"/>
      <c r="CE1497" s="17"/>
      <c r="CF1497" s="17"/>
      <c r="CG1497" s="17"/>
    </row>
    <row r="1498" spans="1:85" ht="1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7"/>
      <c r="BW1498" s="17"/>
      <c r="BX1498" s="17"/>
      <c r="BY1498" s="17"/>
      <c r="BZ1498" s="17"/>
      <c r="CA1498" s="17"/>
      <c r="CB1498" s="17"/>
      <c r="CC1498" s="17"/>
      <c r="CD1498" s="17"/>
      <c r="CE1498" s="17"/>
      <c r="CF1498" s="17"/>
      <c r="CG1498" s="17"/>
    </row>
    <row r="1499" spans="1:85" ht="1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7"/>
      <c r="BW1499" s="17"/>
      <c r="BX1499" s="17"/>
      <c r="BY1499" s="17"/>
      <c r="BZ1499" s="17"/>
      <c r="CA1499" s="17"/>
      <c r="CB1499" s="17"/>
      <c r="CC1499" s="17"/>
      <c r="CD1499" s="17"/>
      <c r="CE1499" s="17"/>
      <c r="CF1499" s="17"/>
      <c r="CG1499" s="17"/>
    </row>
    <row r="1500" spans="1:85" ht="1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7"/>
      <c r="BW1500" s="17"/>
      <c r="BX1500" s="17"/>
      <c r="BY1500" s="17"/>
      <c r="BZ1500" s="17"/>
      <c r="CA1500" s="17"/>
      <c r="CB1500" s="17"/>
      <c r="CC1500" s="17"/>
      <c r="CD1500" s="17"/>
      <c r="CE1500" s="17"/>
      <c r="CF1500" s="17"/>
      <c r="CG1500" s="17"/>
    </row>
    <row r="1501" spans="1:85" ht="1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7"/>
      <c r="BW1501" s="17"/>
      <c r="BX1501" s="17"/>
      <c r="BY1501" s="17"/>
      <c r="BZ1501" s="17"/>
      <c r="CA1501" s="17"/>
      <c r="CB1501" s="17"/>
      <c r="CC1501" s="17"/>
      <c r="CD1501" s="17"/>
      <c r="CE1501" s="17"/>
      <c r="CF1501" s="17"/>
      <c r="CG1501" s="17"/>
    </row>
    <row r="1502" spans="1:85" ht="1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7"/>
      <c r="BW1502" s="17"/>
      <c r="BX1502" s="17"/>
      <c r="BY1502" s="17"/>
      <c r="BZ1502" s="17"/>
      <c r="CA1502" s="17"/>
      <c r="CB1502" s="17"/>
      <c r="CC1502" s="17"/>
      <c r="CD1502" s="17"/>
      <c r="CE1502" s="17"/>
      <c r="CF1502" s="17"/>
      <c r="CG1502" s="17"/>
    </row>
    <row r="1503" spans="1:85" ht="1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7"/>
      <c r="BW1503" s="17"/>
      <c r="BX1503" s="17"/>
      <c r="BY1503" s="17"/>
      <c r="BZ1503" s="17"/>
      <c r="CA1503" s="17"/>
      <c r="CB1503" s="17"/>
      <c r="CC1503" s="17"/>
      <c r="CD1503" s="17"/>
      <c r="CE1503" s="17"/>
      <c r="CF1503" s="17"/>
      <c r="CG1503" s="17"/>
    </row>
    <row r="1504" spans="1:85" ht="1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7"/>
      <c r="BW1504" s="17"/>
      <c r="BX1504" s="17"/>
      <c r="BY1504" s="17"/>
      <c r="BZ1504" s="17"/>
      <c r="CA1504" s="17"/>
      <c r="CB1504" s="17"/>
      <c r="CC1504" s="17"/>
      <c r="CD1504" s="17"/>
      <c r="CE1504" s="17"/>
      <c r="CF1504" s="17"/>
      <c r="CG1504" s="17"/>
    </row>
    <row r="1505" spans="1:85" ht="1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7"/>
      <c r="BW1505" s="17"/>
      <c r="BX1505" s="17"/>
      <c r="BY1505" s="17"/>
      <c r="BZ1505" s="17"/>
      <c r="CA1505" s="17"/>
      <c r="CB1505" s="17"/>
      <c r="CC1505" s="17"/>
      <c r="CD1505" s="17"/>
      <c r="CE1505" s="17"/>
      <c r="CF1505" s="17"/>
      <c r="CG1505" s="17"/>
    </row>
    <row r="1506" spans="1:85" ht="1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7"/>
      <c r="BW1506" s="17"/>
      <c r="BX1506" s="17"/>
      <c r="BY1506" s="17"/>
      <c r="BZ1506" s="17"/>
      <c r="CA1506" s="17"/>
      <c r="CB1506" s="17"/>
      <c r="CC1506" s="17"/>
      <c r="CD1506" s="17"/>
      <c r="CE1506" s="17"/>
      <c r="CF1506" s="17"/>
      <c r="CG1506" s="17"/>
    </row>
    <row r="1507" spans="1:85" ht="1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7"/>
      <c r="BW1507" s="17"/>
      <c r="BX1507" s="17"/>
      <c r="BY1507" s="17"/>
      <c r="BZ1507" s="17"/>
      <c r="CA1507" s="17"/>
      <c r="CB1507" s="17"/>
      <c r="CC1507" s="17"/>
      <c r="CD1507" s="17"/>
      <c r="CE1507" s="17"/>
      <c r="CF1507" s="17"/>
      <c r="CG1507" s="17"/>
    </row>
    <row r="1508" spans="1:85" ht="1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7"/>
      <c r="BW1508" s="17"/>
      <c r="BX1508" s="17"/>
      <c r="BY1508" s="17"/>
      <c r="BZ1508" s="17"/>
      <c r="CA1508" s="17"/>
      <c r="CB1508" s="17"/>
      <c r="CC1508" s="17"/>
      <c r="CD1508" s="17"/>
      <c r="CE1508" s="17"/>
      <c r="CF1508" s="17"/>
      <c r="CG1508" s="17"/>
    </row>
    <row r="1509" spans="1:85" ht="1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7"/>
      <c r="BW1509" s="17"/>
      <c r="BX1509" s="17"/>
      <c r="BY1509" s="17"/>
      <c r="BZ1509" s="17"/>
      <c r="CA1509" s="17"/>
      <c r="CB1509" s="17"/>
      <c r="CC1509" s="17"/>
      <c r="CD1509" s="17"/>
      <c r="CE1509" s="17"/>
      <c r="CF1509" s="17"/>
      <c r="CG1509" s="17"/>
    </row>
    <row r="1510" spans="1:85" ht="1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7"/>
      <c r="BW1510" s="17"/>
      <c r="BX1510" s="17"/>
      <c r="BY1510" s="17"/>
      <c r="BZ1510" s="17"/>
      <c r="CA1510" s="17"/>
      <c r="CB1510" s="17"/>
      <c r="CC1510" s="17"/>
      <c r="CD1510" s="17"/>
      <c r="CE1510" s="17"/>
      <c r="CF1510" s="17"/>
      <c r="CG1510" s="17"/>
    </row>
    <row r="1511" spans="1:85" ht="1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7"/>
      <c r="BW1511" s="17"/>
      <c r="BX1511" s="17"/>
      <c r="BY1511" s="17"/>
      <c r="BZ1511" s="17"/>
      <c r="CA1511" s="17"/>
      <c r="CB1511" s="17"/>
      <c r="CC1511" s="17"/>
      <c r="CD1511" s="17"/>
      <c r="CE1511" s="17"/>
      <c r="CF1511" s="17"/>
      <c r="CG1511" s="17"/>
    </row>
    <row r="1512" spans="1:85" ht="1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7"/>
      <c r="BW1512" s="17"/>
      <c r="BX1512" s="17"/>
      <c r="BY1512" s="17"/>
      <c r="BZ1512" s="17"/>
      <c r="CA1512" s="17"/>
      <c r="CB1512" s="17"/>
      <c r="CC1512" s="17"/>
      <c r="CD1512" s="17"/>
      <c r="CE1512" s="17"/>
      <c r="CF1512" s="17"/>
      <c r="CG1512" s="17"/>
    </row>
    <row r="1513" spans="1:85" ht="1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7"/>
      <c r="BW1513" s="17"/>
      <c r="BX1513" s="17"/>
      <c r="BY1513" s="17"/>
      <c r="BZ1513" s="17"/>
      <c r="CA1513" s="17"/>
      <c r="CB1513" s="17"/>
      <c r="CC1513" s="17"/>
      <c r="CD1513" s="17"/>
      <c r="CE1513" s="17"/>
      <c r="CF1513" s="17"/>
      <c r="CG1513" s="17"/>
    </row>
    <row r="1514" spans="1:85" ht="1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7"/>
      <c r="BW1514" s="17"/>
      <c r="BX1514" s="17"/>
      <c r="BY1514" s="17"/>
      <c r="BZ1514" s="17"/>
      <c r="CA1514" s="17"/>
      <c r="CB1514" s="17"/>
      <c r="CC1514" s="17"/>
      <c r="CD1514" s="17"/>
      <c r="CE1514" s="17"/>
      <c r="CF1514" s="17"/>
      <c r="CG1514" s="17"/>
    </row>
    <row r="1515" spans="1:85" ht="1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7"/>
      <c r="BW1515" s="17"/>
      <c r="BX1515" s="17"/>
      <c r="BY1515" s="17"/>
      <c r="BZ1515" s="17"/>
      <c r="CA1515" s="17"/>
      <c r="CB1515" s="17"/>
      <c r="CC1515" s="17"/>
      <c r="CD1515" s="17"/>
      <c r="CE1515" s="17"/>
      <c r="CF1515" s="17"/>
      <c r="CG1515" s="17"/>
    </row>
    <row r="1516" spans="1:85" ht="1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7"/>
      <c r="BW1516" s="17"/>
      <c r="BX1516" s="17"/>
      <c r="BY1516" s="17"/>
      <c r="BZ1516" s="17"/>
      <c r="CA1516" s="17"/>
      <c r="CB1516" s="17"/>
      <c r="CC1516" s="17"/>
      <c r="CD1516" s="17"/>
      <c r="CE1516" s="17"/>
      <c r="CF1516" s="17"/>
      <c r="CG1516" s="17"/>
    </row>
    <row r="1517" spans="1:85" ht="1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7"/>
      <c r="BW1517" s="17"/>
      <c r="BX1517" s="17"/>
      <c r="BY1517" s="17"/>
      <c r="BZ1517" s="17"/>
      <c r="CA1517" s="17"/>
      <c r="CB1517" s="17"/>
      <c r="CC1517" s="17"/>
      <c r="CD1517" s="17"/>
      <c r="CE1517" s="17"/>
      <c r="CF1517" s="17"/>
      <c r="CG1517" s="17"/>
    </row>
    <row r="1518" spans="1:85" ht="1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7"/>
      <c r="BW1518" s="17"/>
      <c r="BX1518" s="17"/>
      <c r="BY1518" s="17"/>
      <c r="BZ1518" s="17"/>
      <c r="CA1518" s="17"/>
      <c r="CB1518" s="17"/>
      <c r="CC1518" s="17"/>
      <c r="CD1518" s="17"/>
      <c r="CE1518" s="17"/>
      <c r="CF1518" s="17"/>
      <c r="CG1518" s="17"/>
    </row>
    <row r="1519" spans="1:85" ht="1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7"/>
      <c r="BW1519" s="17"/>
      <c r="BX1519" s="17"/>
      <c r="BY1519" s="17"/>
      <c r="BZ1519" s="17"/>
      <c r="CA1519" s="17"/>
      <c r="CB1519" s="17"/>
      <c r="CC1519" s="17"/>
      <c r="CD1519" s="17"/>
      <c r="CE1519" s="17"/>
      <c r="CF1519" s="17"/>
      <c r="CG1519" s="17"/>
    </row>
    <row r="1520" spans="1:85" ht="1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7"/>
      <c r="BW1520" s="17"/>
      <c r="BX1520" s="17"/>
      <c r="BY1520" s="17"/>
      <c r="BZ1520" s="17"/>
      <c r="CA1520" s="17"/>
      <c r="CB1520" s="17"/>
      <c r="CC1520" s="17"/>
      <c r="CD1520" s="17"/>
      <c r="CE1520" s="17"/>
      <c r="CF1520" s="17"/>
      <c r="CG1520" s="17"/>
    </row>
    <row r="1521" spans="1:85" ht="1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7"/>
      <c r="BW1521" s="17"/>
      <c r="BX1521" s="17"/>
      <c r="BY1521" s="17"/>
      <c r="BZ1521" s="17"/>
      <c r="CA1521" s="17"/>
      <c r="CB1521" s="17"/>
      <c r="CC1521" s="17"/>
      <c r="CD1521" s="17"/>
      <c r="CE1521" s="17"/>
      <c r="CF1521" s="17"/>
      <c r="CG1521" s="17"/>
    </row>
    <row r="1522" spans="1:85" ht="1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7"/>
      <c r="BW1522" s="17"/>
      <c r="BX1522" s="17"/>
      <c r="BY1522" s="17"/>
      <c r="BZ1522" s="17"/>
      <c r="CA1522" s="17"/>
      <c r="CB1522" s="17"/>
      <c r="CC1522" s="17"/>
      <c r="CD1522" s="17"/>
      <c r="CE1522" s="17"/>
      <c r="CF1522" s="17"/>
      <c r="CG1522" s="17"/>
    </row>
    <row r="1523" spans="1:85" ht="1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7"/>
      <c r="BW1523" s="17"/>
      <c r="BX1523" s="17"/>
      <c r="BY1523" s="17"/>
      <c r="BZ1523" s="17"/>
      <c r="CA1523" s="17"/>
      <c r="CB1523" s="17"/>
      <c r="CC1523" s="17"/>
      <c r="CD1523" s="17"/>
      <c r="CE1523" s="17"/>
      <c r="CF1523" s="17"/>
      <c r="CG1523" s="17"/>
    </row>
    <row r="1524" spans="1:85" ht="1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7"/>
      <c r="BW1524" s="17"/>
      <c r="BX1524" s="17"/>
      <c r="BY1524" s="17"/>
      <c r="BZ1524" s="17"/>
      <c r="CA1524" s="17"/>
      <c r="CB1524" s="17"/>
      <c r="CC1524" s="17"/>
      <c r="CD1524" s="17"/>
      <c r="CE1524" s="17"/>
      <c r="CF1524" s="17"/>
      <c r="CG1524" s="17"/>
    </row>
    <row r="1525" spans="1:85" ht="1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7"/>
      <c r="BW1525" s="17"/>
      <c r="BX1525" s="17"/>
      <c r="BY1525" s="17"/>
      <c r="BZ1525" s="17"/>
      <c r="CA1525" s="17"/>
      <c r="CB1525" s="17"/>
      <c r="CC1525" s="17"/>
      <c r="CD1525" s="17"/>
      <c r="CE1525" s="17"/>
      <c r="CF1525" s="17"/>
      <c r="CG1525" s="17"/>
    </row>
    <row r="1526" spans="1:85" ht="1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7"/>
      <c r="BW1526" s="17"/>
      <c r="BX1526" s="17"/>
      <c r="BY1526" s="17"/>
      <c r="BZ1526" s="17"/>
      <c r="CA1526" s="17"/>
      <c r="CB1526" s="17"/>
      <c r="CC1526" s="17"/>
      <c r="CD1526" s="17"/>
      <c r="CE1526" s="17"/>
      <c r="CF1526" s="17"/>
      <c r="CG1526" s="17"/>
    </row>
    <row r="1527" spans="1:85" ht="1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7"/>
      <c r="BW1527" s="17"/>
      <c r="BX1527" s="17"/>
      <c r="BY1527" s="17"/>
      <c r="BZ1527" s="17"/>
      <c r="CA1527" s="17"/>
      <c r="CB1527" s="17"/>
      <c r="CC1527" s="17"/>
      <c r="CD1527" s="17"/>
      <c r="CE1527" s="17"/>
      <c r="CF1527" s="17"/>
      <c r="CG1527" s="17"/>
    </row>
    <row r="1528" spans="1:85" ht="1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7"/>
      <c r="BW1528" s="17"/>
      <c r="BX1528" s="17"/>
      <c r="BY1528" s="17"/>
      <c r="BZ1528" s="17"/>
      <c r="CA1528" s="17"/>
      <c r="CB1528" s="17"/>
      <c r="CC1528" s="17"/>
      <c r="CD1528" s="17"/>
      <c r="CE1528" s="17"/>
      <c r="CF1528" s="17"/>
      <c r="CG1528" s="17"/>
    </row>
    <row r="1529" spans="1:85" ht="1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7"/>
      <c r="BW1529" s="17"/>
      <c r="BX1529" s="17"/>
      <c r="BY1529" s="17"/>
      <c r="BZ1529" s="17"/>
      <c r="CA1529" s="17"/>
      <c r="CB1529" s="17"/>
      <c r="CC1529" s="17"/>
      <c r="CD1529" s="17"/>
      <c r="CE1529" s="17"/>
      <c r="CF1529" s="17"/>
      <c r="CG1529" s="17"/>
    </row>
    <row r="1530" spans="1:85" ht="1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7"/>
      <c r="BW1530" s="17"/>
      <c r="BX1530" s="17"/>
      <c r="BY1530" s="17"/>
      <c r="BZ1530" s="17"/>
      <c r="CA1530" s="17"/>
      <c r="CB1530" s="17"/>
      <c r="CC1530" s="17"/>
      <c r="CD1530" s="17"/>
      <c r="CE1530" s="17"/>
      <c r="CF1530" s="17"/>
      <c r="CG1530" s="17"/>
    </row>
    <row r="1531" spans="1:85" ht="1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7"/>
      <c r="BW1531" s="17"/>
      <c r="BX1531" s="17"/>
      <c r="BY1531" s="17"/>
      <c r="BZ1531" s="17"/>
      <c r="CA1531" s="17"/>
      <c r="CB1531" s="17"/>
      <c r="CC1531" s="17"/>
      <c r="CD1531" s="17"/>
      <c r="CE1531" s="17"/>
      <c r="CF1531" s="17"/>
      <c r="CG1531" s="17"/>
    </row>
    <row r="1532" spans="1:85" ht="1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7"/>
      <c r="BW1532" s="17"/>
      <c r="BX1532" s="17"/>
      <c r="BY1532" s="17"/>
      <c r="BZ1532" s="17"/>
      <c r="CA1532" s="17"/>
      <c r="CB1532" s="17"/>
      <c r="CC1532" s="17"/>
      <c r="CD1532" s="17"/>
      <c r="CE1532" s="17"/>
      <c r="CF1532" s="17"/>
      <c r="CG1532" s="17"/>
    </row>
    <row r="1533" spans="1:85" ht="1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7"/>
      <c r="BW1533" s="17"/>
      <c r="BX1533" s="17"/>
      <c r="BY1533" s="17"/>
      <c r="BZ1533" s="17"/>
      <c r="CA1533" s="17"/>
      <c r="CB1533" s="17"/>
      <c r="CC1533" s="17"/>
      <c r="CD1533" s="17"/>
      <c r="CE1533" s="17"/>
      <c r="CF1533" s="17"/>
      <c r="CG1533" s="17"/>
    </row>
    <row r="1534" spans="1:85" ht="1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7"/>
      <c r="BW1534" s="17"/>
      <c r="BX1534" s="17"/>
      <c r="BY1534" s="17"/>
      <c r="BZ1534" s="17"/>
      <c r="CA1534" s="17"/>
      <c r="CB1534" s="17"/>
      <c r="CC1534" s="17"/>
      <c r="CD1534" s="17"/>
      <c r="CE1534" s="17"/>
      <c r="CF1534" s="17"/>
      <c r="CG1534" s="17"/>
    </row>
    <row r="1535" spans="1:85" ht="1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7"/>
      <c r="BW1535" s="17"/>
      <c r="BX1535" s="17"/>
      <c r="BY1535" s="17"/>
      <c r="BZ1535" s="17"/>
      <c r="CA1535" s="17"/>
      <c r="CB1535" s="17"/>
      <c r="CC1535" s="17"/>
      <c r="CD1535" s="17"/>
      <c r="CE1535" s="17"/>
      <c r="CF1535" s="17"/>
      <c r="CG1535" s="17"/>
    </row>
    <row r="1536" spans="1:85" ht="1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</row>
    <row r="1537" spans="1:85" ht="1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7"/>
      <c r="BW1537" s="17"/>
      <c r="BX1537" s="17"/>
      <c r="BY1537" s="17"/>
      <c r="BZ1537" s="17"/>
      <c r="CA1537" s="17"/>
      <c r="CB1537" s="17"/>
      <c r="CC1537" s="17"/>
      <c r="CD1537" s="17"/>
      <c r="CE1537" s="17"/>
      <c r="CF1537" s="17"/>
      <c r="CG1537" s="17"/>
    </row>
    <row r="1538" spans="1:85" ht="1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7"/>
      <c r="BW1538" s="17"/>
      <c r="BX1538" s="17"/>
      <c r="BY1538" s="17"/>
      <c r="BZ1538" s="17"/>
      <c r="CA1538" s="17"/>
      <c r="CB1538" s="17"/>
      <c r="CC1538" s="17"/>
      <c r="CD1538" s="17"/>
      <c r="CE1538" s="17"/>
      <c r="CF1538" s="17"/>
      <c r="CG1538" s="17"/>
    </row>
    <row r="1539" spans="1:85" ht="1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7"/>
      <c r="BW1539" s="17"/>
      <c r="BX1539" s="17"/>
      <c r="BY1539" s="17"/>
      <c r="BZ1539" s="17"/>
      <c r="CA1539" s="17"/>
      <c r="CB1539" s="17"/>
      <c r="CC1539" s="17"/>
      <c r="CD1539" s="17"/>
      <c r="CE1539" s="17"/>
      <c r="CF1539" s="17"/>
      <c r="CG1539" s="17"/>
    </row>
    <row r="1540" spans="1:85" ht="1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7"/>
      <c r="BW1540" s="17"/>
      <c r="BX1540" s="17"/>
      <c r="BY1540" s="17"/>
      <c r="BZ1540" s="17"/>
      <c r="CA1540" s="17"/>
      <c r="CB1540" s="17"/>
      <c r="CC1540" s="17"/>
      <c r="CD1540" s="17"/>
      <c r="CE1540" s="17"/>
      <c r="CF1540" s="17"/>
      <c r="CG1540" s="17"/>
    </row>
    <row r="1541" spans="1:85" ht="1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7"/>
      <c r="BW1541" s="17"/>
      <c r="BX1541" s="17"/>
      <c r="BY1541" s="17"/>
      <c r="BZ1541" s="17"/>
      <c r="CA1541" s="17"/>
      <c r="CB1541" s="17"/>
      <c r="CC1541" s="17"/>
      <c r="CD1541" s="17"/>
      <c r="CE1541" s="17"/>
      <c r="CF1541" s="17"/>
      <c r="CG1541" s="17"/>
    </row>
    <row r="1542" spans="1:85" ht="1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7"/>
      <c r="BW1542" s="17"/>
      <c r="BX1542" s="17"/>
      <c r="BY1542" s="17"/>
      <c r="BZ1542" s="17"/>
      <c r="CA1542" s="17"/>
      <c r="CB1542" s="17"/>
      <c r="CC1542" s="17"/>
      <c r="CD1542" s="17"/>
      <c r="CE1542" s="17"/>
      <c r="CF1542" s="17"/>
      <c r="CG1542" s="17"/>
    </row>
    <row r="1543" spans="1:85" ht="1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7"/>
      <c r="BW1543" s="17"/>
      <c r="BX1543" s="17"/>
      <c r="BY1543" s="17"/>
      <c r="BZ1543" s="17"/>
      <c r="CA1543" s="17"/>
      <c r="CB1543" s="17"/>
      <c r="CC1543" s="17"/>
      <c r="CD1543" s="17"/>
      <c r="CE1543" s="17"/>
      <c r="CF1543" s="17"/>
      <c r="CG1543" s="17"/>
    </row>
    <row r="1544" spans="1:85" ht="1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7"/>
      <c r="BW1544" s="17"/>
      <c r="BX1544" s="17"/>
      <c r="BY1544" s="17"/>
      <c r="BZ1544" s="17"/>
      <c r="CA1544" s="17"/>
      <c r="CB1544" s="17"/>
      <c r="CC1544" s="17"/>
      <c r="CD1544" s="17"/>
      <c r="CE1544" s="17"/>
      <c r="CF1544" s="17"/>
      <c r="CG1544" s="17"/>
    </row>
    <row r="1545" spans="1:85" ht="1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7"/>
      <c r="BW1545" s="17"/>
      <c r="BX1545" s="17"/>
      <c r="BY1545" s="17"/>
      <c r="BZ1545" s="17"/>
      <c r="CA1545" s="17"/>
      <c r="CB1545" s="17"/>
      <c r="CC1545" s="17"/>
      <c r="CD1545" s="17"/>
      <c r="CE1545" s="17"/>
      <c r="CF1545" s="17"/>
      <c r="CG1545" s="17"/>
    </row>
    <row r="1546" spans="1:85" ht="1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7"/>
      <c r="BW1546" s="17"/>
      <c r="BX1546" s="17"/>
      <c r="BY1546" s="17"/>
      <c r="BZ1546" s="17"/>
      <c r="CA1546" s="17"/>
      <c r="CB1546" s="17"/>
      <c r="CC1546" s="17"/>
      <c r="CD1546" s="17"/>
      <c r="CE1546" s="17"/>
      <c r="CF1546" s="17"/>
      <c r="CG1546" s="17"/>
    </row>
    <row r="1547" spans="1:85" ht="1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7"/>
      <c r="BW1547" s="17"/>
      <c r="BX1547" s="17"/>
      <c r="BY1547" s="17"/>
      <c r="BZ1547" s="17"/>
      <c r="CA1547" s="17"/>
      <c r="CB1547" s="17"/>
      <c r="CC1547" s="17"/>
      <c r="CD1547" s="17"/>
      <c r="CE1547" s="17"/>
      <c r="CF1547" s="17"/>
      <c r="CG1547" s="17"/>
    </row>
    <row r="1548" spans="1:85" ht="1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7"/>
      <c r="BW1548" s="17"/>
      <c r="BX1548" s="17"/>
      <c r="BY1548" s="17"/>
      <c r="BZ1548" s="17"/>
      <c r="CA1548" s="17"/>
      <c r="CB1548" s="17"/>
      <c r="CC1548" s="17"/>
      <c r="CD1548" s="17"/>
      <c r="CE1548" s="17"/>
      <c r="CF1548" s="17"/>
      <c r="CG1548" s="17"/>
    </row>
    <row r="1549" spans="1:85" ht="1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7"/>
      <c r="BW1549" s="17"/>
      <c r="BX1549" s="17"/>
      <c r="BY1549" s="17"/>
      <c r="BZ1549" s="17"/>
      <c r="CA1549" s="17"/>
      <c r="CB1549" s="17"/>
      <c r="CC1549" s="17"/>
      <c r="CD1549" s="17"/>
      <c r="CE1549" s="17"/>
      <c r="CF1549" s="17"/>
      <c r="CG1549" s="17"/>
    </row>
    <row r="1550" spans="1:85" ht="1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7"/>
      <c r="BW1550" s="17"/>
      <c r="BX1550" s="17"/>
      <c r="BY1550" s="17"/>
      <c r="BZ1550" s="17"/>
      <c r="CA1550" s="17"/>
      <c r="CB1550" s="17"/>
      <c r="CC1550" s="17"/>
      <c r="CD1550" s="17"/>
      <c r="CE1550" s="17"/>
      <c r="CF1550" s="17"/>
      <c r="CG1550" s="17"/>
    </row>
    <row r="1551" spans="1:85" ht="1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7"/>
      <c r="BW1551" s="17"/>
      <c r="BX1551" s="17"/>
      <c r="BY1551" s="17"/>
      <c r="BZ1551" s="17"/>
      <c r="CA1551" s="17"/>
      <c r="CB1551" s="17"/>
      <c r="CC1551" s="17"/>
      <c r="CD1551" s="17"/>
      <c r="CE1551" s="17"/>
      <c r="CF1551" s="17"/>
      <c r="CG1551" s="17"/>
    </row>
    <row r="1552" spans="1:85" ht="1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7"/>
      <c r="BW1552" s="17"/>
      <c r="BX1552" s="17"/>
      <c r="BY1552" s="17"/>
      <c r="BZ1552" s="17"/>
      <c r="CA1552" s="17"/>
      <c r="CB1552" s="17"/>
      <c r="CC1552" s="17"/>
      <c r="CD1552" s="17"/>
      <c r="CE1552" s="17"/>
      <c r="CF1552" s="17"/>
      <c r="CG1552" s="17"/>
    </row>
    <row r="1553" spans="1:85" ht="1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7"/>
      <c r="BW1553" s="17"/>
      <c r="BX1553" s="17"/>
      <c r="BY1553" s="17"/>
      <c r="BZ1553" s="17"/>
      <c r="CA1553" s="17"/>
      <c r="CB1553" s="17"/>
      <c r="CC1553" s="17"/>
      <c r="CD1553" s="17"/>
      <c r="CE1553" s="17"/>
      <c r="CF1553" s="17"/>
      <c r="CG1553" s="17"/>
    </row>
    <row r="1554" spans="1:85" ht="1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7"/>
      <c r="BW1554" s="17"/>
      <c r="BX1554" s="17"/>
      <c r="BY1554" s="17"/>
      <c r="BZ1554" s="17"/>
      <c r="CA1554" s="17"/>
      <c r="CB1554" s="17"/>
      <c r="CC1554" s="17"/>
      <c r="CD1554" s="17"/>
      <c r="CE1554" s="17"/>
      <c r="CF1554" s="17"/>
      <c r="CG1554" s="17"/>
    </row>
    <row r="1555" spans="1:85" ht="1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7"/>
      <c r="BW1555" s="17"/>
      <c r="BX1555" s="17"/>
      <c r="BY1555" s="17"/>
      <c r="BZ1555" s="17"/>
      <c r="CA1555" s="17"/>
      <c r="CB1555" s="17"/>
      <c r="CC1555" s="17"/>
      <c r="CD1555" s="17"/>
      <c r="CE1555" s="17"/>
      <c r="CF1555" s="17"/>
      <c r="CG1555" s="17"/>
    </row>
    <row r="1556" spans="1:85" ht="1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7"/>
      <c r="BW1556" s="17"/>
      <c r="BX1556" s="17"/>
      <c r="BY1556" s="17"/>
      <c r="BZ1556" s="17"/>
      <c r="CA1556" s="17"/>
      <c r="CB1556" s="17"/>
      <c r="CC1556" s="17"/>
      <c r="CD1556" s="17"/>
      <c r="CE1556" s="17"/>
      <c r="CF1556" s="17"/>
      <c r="CG1556" s="17"/>
    </row>
    <row r="1557" spans="1:85" ht="1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7"/>
      <c r="BW1557" s="17"/>
      <c r="BX1557" s="17"/>
      <c r="BY1557" s="17"/>
      <c r="BZ1557" s="17"/>
      <c r="CA1557" s="17"/>
      <c r="CB1557" s="17"/>
      <c r="CC1557" s="17"/>
      <c r="CD1557" s="17"/>
      <c r="CE1557" s="17"/>
      <c r="CF1557" s="17"/>
      <c r="CG1557" s="17"/>
    </row>
    <row r="1558" spans="1:85" ht="1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7"/>
      <c r="BW1558" s="17"/>
      <c r="BX1558" s="17"/>
      <c r="BY1558" s="17"/>
      <c r="BZ1558" s="17"/>
      <c r="CA1558" s="17"/>
      <c r="CB1558" s="17"/>
      <c r="CC1558" s="17"/>
      <c r="CD1558" s="17"/>
      <c r="CE1558" s="17"/>
      <c r="CF1558" s="17"/>
      <c r="CG1558" s="17"/>
    </row>
    <row r="1559" spans="1:85" ht="1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7"/>
      <c r="BW1559" s="17"/>
      <c r="BX1559" s="17"/>
      <c r="BY1559" s="17"/>
      <c r="BZ1559" s="17"/>
      <c r="CA1559" s="17"/>
      <c r="CB1559" s="17"/>
      <c r="CC1559" s="17"/>
      <c r="CD1559" s="17"/>
      <c r="CE1559" s="17"/>
      <c r="CF1559" s="17"/>
      <c r="CG1559" s="17"/>
    </row>
    <row r="1560" spans="1:85" ht="1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7"/>
      <c r="BW1560" s="17"/>
      <c r="BX1560" s="17"/>
      <c r="BY1560" s="17"/>
      <c r="BZ1560" s="17"/>
      <c r="CA1560" s="17"/>
      <c r="CB1560" s="17"/>
      <c r="CC1560" s="17"/>
      <c r="CD1560" s="17"/>
      <c r="CE1560" s="17"/>
      <c r="CF1560" s="17"/>
      <c r="CG1560" s="17"/>
    </row>
    <row r="1561" spans="1:85" ht="1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</row>
    <row r="1562" spans="1:85" ht="1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7"/>
      <c r="BW1562" s="17"/>
      <c r="BX1562" s="17"/>
      <c r="BY1562" s="17"/>
      <c r="BZ1562" s="17"/>
      <c r="CA1562" s="17"/>
      <c r="CB1562" s="17"/>
      <c r="CC1562" s="17"/>
      <c r="CD1562" s="17"/>
      <c r="CE1562" s="17"/>
      <c r="CF1562" s="17"/>
      <c r="CG1562" s="17"/>
    </row>
    <row r="1563" spans="1:85" ht="1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7"/>
      <c r="BW1563" s="17"/>
      <c r="BX1563" s="17"/>
      <c r="BY1563" s="17"/>
      <c r="BZ1563" s="17"/>
      <c r="CA1563" s="17"/>
      <c r="CB1563" s="17"/>
      <c r="CC1563" s="17"/>
      <c r="CD1563" s="17"/>
      <c r="CE1563" s="17"/>
      <c r="CF1563" s="17"/>
      <c r="CG1563" s="17"/>
    </row>
    <row r="1564" spans="1:85" ht="1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7"/>
      <c r="BW1564" s="17"/>
      <c r="BX1564" s="17"/>
      <c r="BY1564" s="17"/>
      <c r="BZ1564" s="17"/>
      <c r="CA1564" s="17"/>
      <c r="CB1564" s="17"/>
      <c r="CC1564" s="17"/>
      <c r="CD1564" s="17"/>
      <c r="CE1564" s="17"/>
      <c r="CF1564" s="17"/>
      <c r="CG1564" s="17"/>
    </row>
    <row r="1565" spans="1:85" ht="1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7"/>
      <c r="BW1565" s="17"/>
      <c r="BX1565" s="17"/>
      <c r="BY1565" s="17"/>
      <c r="BZ1565" s="17"/>
      <c r="CA1565" s="17"/>
      <c r="CB1565" s="17"/>
      <c r="CC1565" s="17"/>
      <c r="CD1565" s="17"/>
      <c r="CE1565" s="17"/>
      <c r="CF1565" s="17"/>
      <c r="CG1565" s="17"/>
    </row>
    <row r="1566" spans="1:85" ht="1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7"/>
      <c r="BW1566" s="17"/>
      <c r="BX1566" s="17"/>
      <c r="BY1566" s="17"/>
      <c r="BZ1566" s="17"/>
      <c r="CA1566" s="17"/>
      <c r="CB1566" s="17"/>
      <c r="CC1566" s="17"/>
      <c r="CD1566" s="17"/>
      <c r="CE1566" s="17"/>
      <c r="CF1566" s="17"/>
      <c r="CG1566" s="17"/>
    </row>
    <row r="1567" spans="1:85" ht="1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7"/>
      <c r="BW1567" s="17"/>
      <c r="BX1567" s="17"/>
      <c r="BY1567" s="17"/>
      <c r="BZ1567" s="17"/>
      <c r="CA1567" s="17"/>
      <c r="CB1567" s="17"/>
      <c r="CC1567" s="17"/>
      <c r="CD1567" s="17"/>
      <c r="CE1567" s="17"/>
      <c r="CF1567" s="17"/>
      <c r="CG1567" s="17"/>
    </row>
    <row r="1568" spans="1:85" ht="1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7"/>
      <c r="BW1568" s="17"/>
      <c r="BX1568" s="17"/>
      <c r="BY1568" s="17"/>
      <c r="BZ1568" s="17"/>
      <c r="CA1568" s="17"/>
      <c r="CB1568" s="17"/>
      <c r="CC1568" s="17"/>
      <c r="CD1568" s="17"/>
      <c r="CE1568" s="17"/>
      <c r="CF1568" s="17"/>
      <c r="CG1568" s="17"/>
    </row>
    <row r="1569" spans="1:85" ht="1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7"/>
      <c r="BW1569" s="17"/>
      <c r="BX1569" s="17"/>
      <c r="BY1569" s="17"/>
      <c r="BZ1569" s="17"/>
      <c r="CA1569" s="17"/>
      <c r="CB1569" s="17"/>
      <c r="CC1569" s="17"/>
      <c r="CD1569" s="17"/>
      <c r="CE1569" s="17"/>
      <c r="CF1569" s="17"/>
      <c r="CG1569" s="17"/>
    </row>
    <row r="1570" spans="1:85" ht="1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7"/>
      <c r="BW1570" s="17"/>
      <c r="BX1570" s="17"/>
      <c r="BY1570" s="17"/>
      <c r="BZ1570" s="17"/>
      <c r="CA1570" s="17"/>
      <c r="CB1570" s="17"/>
      <c r="CC1570" s="17"/>
      <c r="CD1570" s="17"/>
      <c r="CE1570" s="17"/>
      <c r="CF1570" s="17"/>
      <c r="CG1570" s="17"/>
    </row>
    <row r="1571" spans="1:85" ht="1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7"/>
      <c r="BW1571" s="17"/>
      <c r="BX1571" s="17"/>
      <c r="BY1571" s="17"/>
      <c r="BZ1571" s="17"/>
      <c r="CA1571" s="17"/>
      <c r="CB1571" s="17"/>
      <c r="CC1571" s="17"/>
      <c r="CD1571" s="17"/>
      <c r="CE1571" s="17"/>
      <c r="CF1571" s="17"/>
      <c r="CG1571" s="17"/>
    </row>
    <row r="1572" spans="1:85" ht="1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7"/>
      <c r="BW1572" s="17"/>
      <c r="BX1572" s="17"/>
      <c r="BY1572" s="17"/>
      <c r="BZ1572" s="17"/>
      <c r="CA1572" s="17"/>
      <c r="CB1572" s="17"/>
      <c r="CC1572" s="17"/>
      <c r="CD1572" s="17"/>
      <c r="CE1572" s="17"/>
      <c r="CF1572" s="17"/>
      <c r="CG1572" s="17"/>
    </row>
    <row r="1573" spans="1:85" ht="1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7"/>
      <c r="BW1573" s="17"/>
      <c r="BX1573" s="17"/>
      <c r="BY1573" s="17"/>
      <c r="BZ1573" s="17"/>
      <c r="CA1573" s="17"/>
      <c r="CB1573" s="17"/>
      <c r="CC1573" s="17"/>
      <c r="CD1573" s="17"/>
      <c r="CE1573" s="17"/>
      <c r="CF1573" s="17"/>
      <c r="CG1573" s="17"/>
    </row>
    <row r="1574" spans="1:85" ht="1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7"/>
      <c r="BW1574" s="17"/>
      <c r="BX1574" s="17"/>
      <c r="BY1574" s="17"/>
      <c r="BZ1574" s="17"/>
      <c r="CA1574" s="17"/>
      <c r="CB1574" s="17"/>
      <c r="CC1574" s="17"/>
      <c r="CD1574" s="17"/>
      <c r="CE1574" s="17"/>
      <c r="CF1574" s="17"/>
      <c r="CG1574" s="17"/>
    </row>
    <row r="1575" spans="1:85" ht="1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7"/>
      <c r="BW1575" s="17"/>
      <c r="BX1575" s="17"/>
      <c r="BY1575" s="17"/>
      <c r="BZ1575" s="17"/>
      <c r="CA1575" s="17"/>
      <c r="CB1575" s="17"/>
      <c r="CC1575" s="17"/>
      <c r="CD1575" s="17"/>
      <c r="CE1575" s="17"/>
      <c r="CF1575" s="17"/>
      <c r="CG1575" s="17"/>
    </row>
    <row r="1576" spans="1:85" ht="1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</row>
    <row r="1577" spans="1:85" ht="1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7"/>
      <c r="BW1577" s="17"/>
      <c r="BX1577" s="17"/>
      <c r="BY1577" s="17"/>
      <c r="BZ1577" s="17"/>
      <c r="CA1577" s="17"/>
      <c r="CB1577" s="17"/>
      <c r="CC1577" s="17"/>
      <c r="CD1577" s="17"/>
      <c r="CE1577" s="17"/>
      <c r="CF1577" s="17"/>
      <c r="CG1577" s="17"/>
    </row>
    <row r="1578" spans="1:85" ht="1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7"/>
      <c r="BW1578" s="17"/>
      <c r="BX1578" s="17"/>
      <c r="BY1578" s="17"/>
      <c r="BZ1578" s="17"/>
      <c r="CA1578" s="17"/>
      <c r="CB1578" s="17"/>
      <c r="CC1578" s="17"/>
      <c r="CD1578" s="17"/>
      <c r="CE1578" s="17"/>
      <c r="CF1578" s="17"/>
      <c r="CG1578" s="17"/>
    </row>
    <row r="1579" spans="1:85" ht="1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7"/>
      <c r="BW1579" s="17"/>
      <c r="BX1579" s="17"/>
      <c r="BY1579" s="17"/>
      <c r="BZ1579" s="17"/>
      <c r="CA1579" s="17"/>
      <c r="CB1579" s="17"/>
      <c r="CC1579" s="17"/>
      <c r="CD1579" s="17"/>
      <c r="CE1579" s="17"/>
      <c r="CF1579" s="17"/>
      <c r="CG1579" s="17"/>
    </row>
    <row r="1580" spans="1:85" ht="1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7"/>
      <c r="BW1580" s="17"/>
      <c r="BX1580" s="17"/>
      <c r="BY1580" s="17"/>
      <c r="BZ1580" s="17"/>
      <c r="CA1580" s="17"/>
      <c r="CB1580" s="17"/>
      <c r="CC1580" s="17"/>
      <c r="CD1580" s="17"/>
      <c r="CE1580" s="17"/>
      <c r="CF1580" s="17"/>
      <c r="CG1580" s="17"/>
    </row>
    <row r="1581" spans="1:85" ht="1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7"/>
      <c r="BW1581" s="17"/>
      <c r="BX1581" s="17"/>
      <c r="BY1581" s="17"/>
      <c r="BZ1581" s="17"/>
      <c r="CA1581" s="17"/>
      <c r="CB1581" s="17"/>
      <c r="CC1581" s="17"/>
      <c r="CD1581" s="17"/>
      <c r="CE1581" s="17"/>
      <c r="CF1581" s="17"/>
      <c r="CG1581" s="17"/>
    </row>
    <row r="1582" spans="1:85" ht="1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7"/>
      <c r="BW1582" s="17"/>
      <c r="BX1582" s="17"/>
      <c r="BY1582" s="17"/>
      <c r="BZ1582" s="17"/>
      <c r="CA1582" s="17"/>
      <c r="CB1582" s="17"/>
      <c r="CC1582" s="17"/>
      <c r="CD1582" s="17"/>
      <c r="CE1582" s="17"/>
      <c r="CF1582" s="17"/>
      <c r="CG1582" s="17"/>
    </row>
    <row r="1583" spans="1:85" ht="1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7"/>
      <c r="BW1583" s="17"/>
      <c r="BX1583" s="17"/>
      <c r="BY1583" s="17"/>
      <c r="BZ1583" s="17"/>
      <c r="CA1583" s="17"/>
      <c r="CB1583" s="17"/>
      <c r="CC1583" s="17"/>
      <c r="CD1583" s="17"/>
      <c r="CE1583" s="17"/>
      <c r="CF1583" s="17"/>
      <c r="CG1583" s="17"/>
    </row>
    <row r="1584" spans="1:85" ht="1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7"/>
      <c r="BW1584" s="17"/>
      <c r="BX1584" s="17"/>
      <c r="BY1584" s="17"/>
      <c r="BZ1584" s="17"/>
      <c r="CA1584" s="17"/>
      <c r="CB1584" s="17"/>
      <c r="CC1584" s="17"/>
      <c r="CD1584" s="17"/>
      <c r="CE1584" s="17"/>
      <c r="CF1584" s="17"/>
      <c r="CG1584" s="17"/>
    </row>
    <row r="1585" spans="1:85" ht="1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7"/>
      <c r="BW1585" s="17"/>
      <c r="BX1585" s="17"/>
      <c r="BY1585" s="17"/>
      <c r="BZ1585" s="17"/>
      <c r="CA1585" s="17"/>
      <c r="CB1585" s="17"/>
      <c r="CC1585" s="17"/>
      <c r="CD1585" s="17"/>
      <c r="CE1585" s="17"/>
      <c r="CF1585" s="17"/>
      <c r="CG1585" s="17"/>
    </row>
    <row r="1586" spans="1:85" ht="1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7"/>
      <c r="BW1586" s="17"/>
      <c r="BX1586" s="17"/>
      <c r="BY1586" s="17"/>
      <c r="BZ1586" s="17"/>
      <c r="CA1586" s="17"/>
      <c r="CB1586" s="17"/>
      <c r="CC1586" s="17"/>
      <c r="CD1586" s="17"/>
      <c r="CE1586" s="17"/>
      <c r="CF1586" s="17"/>
      <c r="CG1586" s="17"/>
    </row>
    <row r="1587" spans="1:85" ht="1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7"/>
      <c r="BW1587" s="17"/>
      <c r="BX1587" s="17"/>
      <c r="BY1587" s="17"/>
      <c r="BZ1587" s="17"/>
      <c r="CA1587" s="17"/>
      <c r="CB1587" s="17"/>
      <c r="CC1587" s="17"/>
      <c r="CD1587" s="17"/>
      <c r="CE1587" s="17"/>
      <c r="CF1587" s="17"/>
      <c r="CG1587" s="17"/>
    </row>
    <row r="1588" spans="1:85" ht="1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7"/>
      <c r="BW1588" s="17"/>
      <c r="BX1588" s="17"/>
      <c r="BY1588" s="17"/>
      <c r="BZ1588" s="17"/>
      <c r="CA1588" s="17"/>
      <c r="CB1588" s="17"/>
      <c r="CC1588" s="17"/>
      <c r="CD1588" s="17"/>
      <c r="CE1588" s="17"/>
      <c r="CF1588" s="17"/>
      <c r="CG1588" s="17"/>
    </row>
    <row r="1589" spans="1:85" ht="1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7"/>
      <c r="BW1589" s="17"/>
      <c r="BX1589" s="17"/>
      <c r="BY1589" s="17"/>
      <c r="BZ1589" s="17"/>
      <c r="CA1589" s="17"/>
      <c r="CB1589" s="17"/>
      <c r="CC1589" s="17"/>
      <c r="CD1589" s="17"/>
      <c r="CE1589" s="17"/>
      <c r="CF1589" s="17"/>
      <c r="CG1589" s="17"/>
    </row>
    <row r="1590" spans="1:85" ht="1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7"/>
      <c r="BW1590" s="17"/>
      <c r="BX1590" s="17"/>
      <c r="BY1590" s="17"/>
      <c r="BZ1590" s="17"/>
      <c r="CA1590" s="17"/>
      <c r="CB1590" s="17"/>
      <c r="CC1590" s="17"/>
      <c r="CD1590" s="17"/>
      <c r="CE1590" s="17"/>
      <c r="CF1590" s="17"/>
      <c r="CG1590" s="17"/>
    </row>
    <row r="1591" spans="1:85" ht="1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7"/>
      <c r="BW1591" s="17"/>
      <c r="BX1591" s="17"/>
      <c r="BY1591" s="17"/>
      <c r="BZ1591" s="17"/>
      <c r="CA1591" s="17"/>
      <c r="CB1591" s="17"/>
      <c r="CC1591" s="17"/>
      <c r="CD1591" s="17"/>
      <c r="CE1591" s="17"/>
      <c r="CF1591" s="17"/>
      <c r="CG1591" s="17"/>
    </row>
    <row r="1592" spans="1:85" ht="1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7"/>
      <c r="BW1592" s="17"/>
      <c r="BX1592" s="17"/>
      <c r="BY1592" s="17"/>
      <c r="BZ1592" s="17"/>
      <c r="CA1592" s="17"/>
      <c r="CB1592" s="17"/>
      <c r="CC1592" s="17"/>
      <c r="CD1592" s="17"/>
      <c r="CE1592" s="17"/>
      <c r="CF1592" s="17"/>
      <c r="CG1592" s="17"/>
    </row>
    <row r="1593" spans="1:85" ht="1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7"/>
      <c r="BW1593" s="17"/>
      <c r="BX1593" s="17"/>
      <c r="BY1593" s="17"/>
      <c r="BZ1593" s="17"/>
      <c r="CA1593" s="17"/>
      <c r="CB1593" s="17"/>
      <c r="CC1593" s="17"/>
      <c r="CD1593" s="17"/>
      <c r="CE1593" s="17"/>
      <c r="CF1593" s="17"/>
      <c r="CG1593" s="17"/>
    </row>
    <row r="1594" spans="1:85" ht="1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7"/>
      <c r="BW1594" s="17"/>
      <c r="BX1594" s="17"/>
      <c r="BY1594" s="17"/>
      <c r="BZ1594" s="17"/>
      <c r="CA1594" s="17"/>
      <c r="CB1594" s="17"/>
      <c r="CC1594" s="17"/>
      <c r="CD1594" s="17"/>
      <c r="CE1594" s="17"/>
      <c r="CF1594" s="17"/>
      <c r="CG1594" s="17"/>
    </row>
    <row r="1595" spans="1:85" ht="1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7"/>
      <c r="BW1595" s="17"/>
      <c r="BX1595" s="17"/>
      <c r="BY1595" s="17"/>
      <c r="BZ1595" s="17"/>
      <c r="CA1595" s="17"/>
      <c r="CB1595" s="17"/>
      <c r="CC1595" s="17"/>
      <c r="CD1595" s="17"/>
      <c r="CE1595" s="17"/>
      <c r="CF1595" s="17"/>
      <c r="CG1595" s="17"/>
    </row>
    <row r="1596" spans="1:85" ht="1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7"/>
      <c r="BW1596" s="17"/>
      <c r="BX1596" s="17"/>
      <c r="BY1596" s="17"/>
      <c r="BZ1596" s="17"/>
      <c r="CA1596" s="17"/>
      <c r="CB1596" s="17"/>
      <c r="CC1596" s="17"/>
      <c r="CD1596" s="17"/>
      <c r="CE1596" s="17"/>
      <c r="CF1596" s="17"/>
      <c r="CG1596" s="17"/>
    </row>
    <row r="1597" spans="1:85" ht="1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7"/>
      <c r="BW1597" s="17"/>
      <c r="BX1597" s="17"/>
      <c r="BY1597" s="17"/>
      <c r="BZ1597" s="17"/>
      <c r="CA1597" s="17"/>
      <c r="CB1597" s="17"/>
      <c r="CC1597" s="17"/>
      <c r="CD1597" s="17"/>
      <c r="CE1597" s="17"/>
      <c r="CF1597" s="17"/>
      <c r="CG1597" s="17"/>
    </row>
    <row r="1598" spans="1:85" ht="1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7"/>
      <c r="BW1598" s="17"/>
      <c r="BX1598" s="17"/>
      <c r="BY1598" s="17"/>
      <c r="BZ1598" s="17"/>
      <c r="CA1598" s="17"/>
      <c r="CB1598" s="17"/>
      <c r="CC1598" s="17"/>
      <c r="CD1598" s="17"/>
      <c r="CE1598" s="17"/>
      <c r="CF1598" s="17"/>
      <c r="CG1598" s="17"/>
    </row>
    <row r="1599" spans="1:85" ht="1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7"/>
      <c r="BW1599" s="17"/>
      <c r="BX1599" s="17"/>
      <c r="BY1599" s="17"/>
      <c r="BZ1599" s="17"/>
      <c r="CA1599" s="17"/>
      <c r="CB1599" s="17"/>
      <c r="CC1599" s="17"/>
      <c r="CD1599" s="17"/>
      <c r="CE1599" s="17"/>
      <c r="CF1599" s="17"/>
      <c r="CG1599" s="17"/>
    </row>
    <row r="1600" spans="1:85" ht="1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7"/>
      <c r="BW1600" s="17"/>
      <c r="BX1600" s="17"/>
      <c r="BY1600" s="17"/>
      <c r="BZ1600" s="17"/>
      <c r="CA1600" s="17"/>
      <c r="CB1600" s="17"/>
      <c r="CC1600" s="17"/>
      <c r="CD1600" s="17"/>
      <c r="CE1600" s="17"/>
      <c r="CF1600" s="17"/>
      <c r="CG1600" s="17"/>
    </row>
    <row r="1601" spans="1:85" ht="1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7"/>
      <c r="BW1601" s="17"/>
      <c r="BX1601" s="17"/>
      <c r="BY1601" s="17"/>
      <c r="BZ1601" s="17"/>
      <c r="CA1601" s="17"/>
      <c r="CB1601" s="17"/>
      <c r="CC1601" s="17"/>
      <c r="CD1601" s="17"/>
      <c r="CE1601" s="17"/>
      <c r="CF1601" s="17"/>
      <c r="CG1601" s="17"/>
    </row>
    <row r="1602" spans="1:85" ht="1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7"/>
      <c r="BW1602" s="17"/>
      <c r="BX1602" s="17"/>
      <c r="BY1602" s="17"/>
      <c r="BZ1602" s="17"/>
      <c r="CA1602" s="17"/>
      <c r="CB1602" s="17"/>
      <c r="CC1602" s="17"/>
      <c r="CD1602" s="17"/>
      <c r="CE1602" s="17"/>
      <c r="CF1602" s="17"/>
      <c r="CG1602" s="17"/>
    </row>
    <row r="1603" spans="1:85" ht="1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7"/>
      <c r="BW1603" s="17"/>
      <c r="BX1603" s="17"/>
      <c r="BY1603" s="17"/>
      <c r="BZ1603" s="17"/>
      <c r="CA1603" s="17"/>
      <c r="CB1603" s="17"/>
      <c r="CC1603" s="17"/>
      <c r="CD1603" s="17"/>
      <c r="CE1603" s="17"/>
      <c r="CF1603" s="17"/>
      <c r="CG1603" s="17"/>
    </row>
    <row r="1604" spans="1:85" ht="1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7"/>
      <c r="BW1604" s="17"/>
      <c r="BX1604" s="17"/>
      <c r="BY1604" s="17"/>
      <c r="BZ1604" s="17"/>
      <c r="CA1604" s="17"/>
      <c r="CB1604" s="17"/>
      <c r="CC1604" s="17"/>
      <c r="CD1604" s="17"/>
      <c r="CE1604" s="17"/>
      <c r="CF1604" s="17"/>
      <c r="CG1604" s="17"/>
    </row>
    <row r="1605" spans="1:85" ht="1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7"/>
      <c r="BW1605" s="17"/>
      <c r="BX1605" s="17"/>
      <c r="BY1605" s="17"/>
      <c r="BZ1605" s="17"/>
      <c r="CA1605" s="17"/>
      <c r="CB1605" s="17"/>
      <c r="CC1605" s="17"/>
      <c r="CD1605" s="17"/>
      <c r="CE1605" s="17"/>
      <c r="CF1605" s="17"/>
      <c r="CG1605" s="17"/>
    </row>
    <row r="1606" spans="1:85" ht="1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7"/>
      <c r="BW1606" s="17"/>
      <c r="BX1606" s="17"/>
      <c r="BY1606" s="17"/>
      <c r="BZ1606" s="17"/>
      <c r="CA1606" s="17"/>
      <c r="CB1606" s="17"/>
      <c r="CC1606" s="17"/>
      <c r="CD1606" s="17"/>
      <c r="CE1606" s="17"/>
      <c r="CF1606" s="17"/>
      <c r="CG1606" s="17"/>
    </row>
    <row r="1607" spans="1:85" ht="1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7"/>
      <c r="BW1607" s="17"/>
      <c r="BX1607" s="17"/>
      <c r="BY1607" s="17"/>
      <c r="BZ1607" s="17"/>
      <c r="CA1607" s="17"/>
      <c r="CB1607" s="17"/>
      <c r="CC1607" s="17"/>
      <c r="CD1607" s="17"/>
      <c r="CE1607" s="17"/>
      <c r="CF1607" s="17"/>
      <c r="CG1607" s="17"/>
    </row>
    <row r="1608" spans="1:85" ht="1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7"/>
      <c r="BW1608" s="17"/>
      <c r="BX1608" s="17"/>
      <c r="BY1608" s="17"/>
      <c r="BZ1608" s="17"/>
      <c r="CA1608" s="17"/>
      <c r="CB1608" s="17"/>
      <c r="CC1608" s="17"/>
      <c r="CD1608" s="17"/>
      <c r="CE1608" s="17"/>
      <c r="CF1608" s="17"/>
      <c r="CG1608" s="17"/>
    </row>
    <row r="1609" spans="1:85" ht="1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7"/>
      <c r="BW1609" s="17"/>
      <c r="BX1609" s="17"/>
      <c r="BY1609" s="17"/>
      <c r="BZ1609" s="17"/>
      <c r="CA1609" s="17"/>
      <c r="CB1609" s="17"/>
      <c r="CC1609" s="17"/>
      <c r="CD1609" s="17"/>
      <c r="CE1609" s="17"/>
      <c r="CF1609" s="17"/>
      <c r="CG1609" s="17"/>
    </row>
    <row r="1610" spans="1:85" ht="1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7"/>
      <c r="BW1610" s="17"/>
      <c r="BX1610" s="17"/>
      <c r="BY1610" s="17"/>
      <c r="BZ1610" s="17"/>
      <c r="CA1610" s="17"/>
      <c r="CB1610" s="17"/>
      <c r="CC1610" s="17"/>
      <c r="CD1610" s="17"/>
      <c r="CE1610" s="17"/>
      <c r="CF1610" s="17"/>
      <c r="CG1610" s="17"/>
    </row>
    <row r="1611" spans="1:85" ht="1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7"/>
      <c r="BW1611" s="17"/>
      <c r="BX1611" s="17"/>
      <c r="BY1611" s="17"/>
      <c r="BZ1611" s="17"/>
      <c r="CA1611" s="17"/>
      <c r="CB1611" s="17"/>
      <c r="CC1611" s="17"/>
      <c r="CD1611" s="17"/>
      <c r="CE1611" s="17"/>
      <c r="CF1611" s="17"/>
      <c r="CG1611" s="17"/>
    </row>
    <row r="1612" spans="1:85" ht="1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7"/>
      <c r="BW1612" s="17"/>
      <c r="BX1612" s="17"/>
      <c r="BY1612" s="17"/>
      <c r="BZ1612" s="17"/>
      <c r="CA1612" s="17"/>
      <c r="CB1612" s="17"/>
      <c r="CC1612" s="17"/>
      <c r="CD1612" s="17"/>
      <c r="CE1612" s="17"/>
      <c r="CF1612" s="17"/>
      <c r="CG1612" s="17"/>
    </row>
    <row r="1613" spans="1:85" ht="1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7"/>
      <c r="BW1613" s="17"/>
      <c r="BX1613" s="17"/>
      <c r="BY1613" s="17"/>
      <c r="BZ1613" s="17"/>
      <c r="CA1613" s="17"/>
      <c r="CB1613" s="17"/>
      <c r="CC1613" s="17"/>
      <c r="CD1613" s="17"/>
      <c r="CE1613" s="17"/>
      <c r="CF1613" s="17"/>
      <c r="CG1613" s="17"/>
    </row>
    <row r="1614" spans="1:85" ht="1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7"/>
      <c r="BW1614" s="17"/>
      <c r="BX1614" s="17"/>
      <c r="BY1614" s="17"/>
      <c r="BZ1614" s="17"/>
      <c r="CA1614" s="17"/>
      <c r="CB1614" s="17"/>
      <c r="CC1614" s="17"/>
      <c r="CD1614" s="17"/>
      <c r="CE1614" s="17"/>
      <c r="CF1614" s="17"/>
      <c r="CG1614" s="17"/>
    </row>
    <row r="1615" spans="1:85" ht="1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7"/>
      <c r="BW1615" s="17"/>
      <c r="BX1615" s="17"/>
      <c r="BY1615" s="17"/>
      <c r="BZ1615" s="17"/>
      <c r="CA1615" s="17"/>
      <c r="CB1615" s="17"/>
      <c r="CC1615" s="17"/>
      <c r="CD1615" s="17"/>
      <c r="CE1615" s="17"/>
      <c r="CF1615" s="17"/>
      <c r="CG1615" s="17"/>
    </row>
    <row r="1616" spans="1:85" ht="1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7"/>
      <c r="BW1616" s="17"/>
      <c r="BX1616" s="17"/>
      <c r="BY1616" s="17"/>
      <c r="BZ1616" s="17"/>
      <c r="CA1616" s="17"/>
      <c r="CB1616" s="17"/>
      <c r="CC1616" s="17"/>
      <c r="CD1616" s="17"/>
      <c r="CE1616" s="17"/>
      <c r="CF1616" s="17"/>
      <c r="CG1616" s="17"/>
    </row>
    <row r="1617" spans="1:85" ht="1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7"/>
      <c r="BW1617" s="17"/>
      <c r="BX1617" s="17"/>
      <c r="BY1617" s="17"/>
      <c r="BZ1617" s="17"/>
      <c r="CA1617" s="17"/>
      <c r="CB1617" s="17"/>
      <c r="CC1617" s="17"/>
      <c r="CD1617" s="17"/>
      <c r="CE1617" s="17"/>
      <c r="CF1617" s="17"/>
      <c r="CG1617" s="17"/>
    </row>
    <row r="1618" spans="1:85" ht="1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7"/>
      <c r="BW1618" s="17"/>
      <c r="BX1618" s="17"/>
      <c r="BY1618" s="17"/>
      <c r="BZ1618" s="17"/>
      <c r="CA1618" s="17"/>
      <c r="CB1618" s="17"/>
      <c r="CC1618" s="17"/>
      <c r="CD1618" s="17"/>
      <c r="CE1618" s="17"/>
      <c r="CF1618" s="17"/>
      <c r="CG1618" s="17"/>
    </row>
    <row r="1619" spans="1:85" ht="1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7"/>
      <c r="BW1619" s="17"/>
      <c r="BX1619" s="17"/>
      <c r="BY1619" s="17"/>
      <c r="BZ1619" s="17"/>
      <c r="CA1619" s="17"/>
      <c r="CB1619" s="17"/>
      <c r="CC1619" s="17"/>
      <c r="CD1619" s="17"/>
      <c r="CE1619" s="17"/>
      <c r="CF1619" s="17"/>
      <c r="CG1619" s="17"/>
    </row>
    <row r="1620" spans="1:85" ht="1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7"/>
      <c r="BW1620" s="17"/>
      <c r="BX1620" s="17"/>
      <c r="BY1620" s="17"/>
      <c r="BZ1620" s="17"/>
      <c r="CA1620" s="17"/>
      <c r="CB1620" s="17"/>
      <c r="CC1620" s="17"/>
      <c r="CD1620" s="17"/>
      <c r="CE1620" s="17"/>
      <c r="CF1620" s="17"/>
      <c r="CG1620" s="17"/>
    </row>
    <row r="1621" spans="1:85" ht="1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7"/>
      <c r="BW1621" s="17"/>
      <c r="BX1621" s="17"/>
      <c r="BY1621" s="17"/>
      <c r="BZ1621" s="17"/>
      <c r="CA1621" s="17"/>
      <c r="CB1621" s="17"/>
      <c r="CC1621" s="17"/>
      <c r="CD1621" s="17"/>
      <c r="CE1621" s="17"/>
      <c r="CF1621" s="17"/>
      <c r="CG1621" s="17"/>
    </row>
    <row r="1622" spans="1:85" ht="1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7"/>
      <c r="BW1622" s="17"/>
      <c r="BX1622" s="17"/>
      <c r="BY1622" s="17"/>
      <c r="BZ1622" s="17"/>
      <c r="CA1622" s="17"/>
      <c r="CB1622" s="17"/>
      <c r="CC1622" s="17"/>
      <c r="CD1622" s="17"/>
      <c r="CE1622" s="17"/>
      <c r="CF1622" s="17"/>
      <c r="CG1622" s="17"/>
    </row>
    <row r="1623" spans="1:85" ht="1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7"/>
      <c r="BW1623" s="17"/>
      <c r="BX1623" s="17"/>
      <c r="BY1623" s="17"/>
      <c r="BZ1623" s="17"/>
      <c r="CA1623" s="17"/>
      <c r="CB1623" s="17"/>
      <c r="CC1623" s="17"/>
      <c r="CD1623" s="17"/>
      <c r="CE1623" s="17"/>
      <c r="CF1623" s="17"/>
      <c r="CG1623" s="17"/>
    </row>
    <row r="1624" spans="1:85" ht="1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7"/>
      <c r="BW1624" s="17"/>
      <c r="BX1624" s="17"/>
      <c r="BY1624" s="17"/>
      <c r="BZ1624" s="17"/>
      <c r="CA1624" s="17"/>
      <c r="CB1624" s="17"/>
      <c r="CC1624" s="17"/>
      <c r="CD1624" s="17"/>
      <c r="CE1624" s="17"/>
      <c r="CF1624" s="17"/>
      <c r="CG1624" s="17"/>
    </row>
    <row r="1625" spans="1:85" ht="1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7"/>
      <c r="BW1625" s="17"/>
      <c r="BX1625" s="17"/>
      <c r="BY1625" s="17"/>
      <c r="BZ1625" s="17"/>
      <c r="CA1625" s="17"/>
      <c r="CB1625" s="17"/>
      <c r="CC1625" s="17"/>
      <c r="CD1625" s="17"/>
      <c r="CE1625" s="17"/>
      <c r="CF1625" s="17"/>
      <c r="CG1625" s="17"/>
    </row>
    <row r="1626" spans="1:85" ht="1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7"/>
      <c r="BW1626" s="17"/>
      <c r="BX1626" s="17"/>
      <c r="BY1626" s="17"/>
      <c r="BZ1626" s="17"/>
      <c r="CA1626" s="17"/>
      <c r="CB1626" s="17"/>
      <c r="CC1626" s="17"/>
      <c r="CD1626" s="17"/>
      <c r="CE1626" s="17"/>
      <c r="CF1626" s="17"/>
      <c r="CG1626" s="17"/>
    </row>
    <row r="1627" spans="1:85" ht="1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7"/>
      <c r="BW1627" s="17"/>
      <c r="BX1627" s="17"/>
      <c r="BY1627" s="17"/>
      <c r="BZ1627" s="17"/>
      <c r="CA1627" s="17"/>
      <c r="CB1627" s="17"/>
      <c r="CC1627" s="17"/>
      <c r="CD1627" s="17"/>
      <c r="CE1627" s="17"/>
      <c r="CF1627" s="17"/>
      <c r="CG1627" s="17"/>
    </row>
    <row r="1628" spans="1:85" ht="1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7"/>
      <c r="BW1628" s="17"/>
      <c r="BX1628" s="17"/>
      <c r="BY1628" s="17"/>
      <c r="BZ1628" s="17"/>
      <c r="CA1628" s="17"/>
      <c r="CB1628" s="17"/>
      <c r="CC1628" s="17"/>
      <c r="CD1628" s="17"/>
      <c r="CE1628" s="17"/>
      <c r="CF1628" s="17"/>
      <c r="CG1628" s="17"/>
    </row>
    <row r="1629" spans="1:85" ht="1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7"/>
      <c r="BW1629" s="17"/>
      <c r="BX1629" s="17"/>
      <c r="BY1629" s="17"/>
      <c r="BZ1629" s="17"/>
      <c r="CA1629" s="17"/>
      <c r="CB1629" s="17"/>
      <c r="CC1629" s="17"/>
      <c r="CD1629" s="17"/>
      <c r="CE1629" s="17"/>
      <c r="CF1629" s="17"/>
      <c r="CG1629" s="17"/>
    </row>
    <row r="1630" spans="1:85" ht="1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7"/>
      <c r="BW1630" s="17"/>
      <c r="BX1630" s="17"/>
      <c r="BY1630" s="17"/>
      <c r="BZ1630" s="17"/>
      <c r="CA1630" s="17"/>
      <c r="CB1630" s="17"/>
      <c r="CC1630" s="17"/>
      <c r="CD1630" s="17"/>
      <c r="CE1630" s="17"/>
      <c r="CF1630" s="17"/>
      <c r="CG1630" s="17"/>
    </row>
    <row r="1631" spans="1:85" ht="1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7"/>
      <c r="BW1631" s="17"/>
      <c r="BX1631" s="17"/>
      <c r="BY1631" s="17"/>
      <c r="BZ1631" s="17"/>
      <c r="CA1631" s="17"/>
      <c r="CB1631" s="17"/>
      <c r="CC1631" s="17"/>
      <c r="CD1631" s="17"/>
      <c r="CE1631" s="17"/>
      <c r="CF1631" s="17"/>
      <c r="CG1631" s="17"/>
    </row>
    <row r="1632" spans="1:85" ht="1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7"/>
      <c r="BW1632" s="17"/>
      <c r="BX1632" s="17"/>
      <c r="BY1632" s="17"/>
      <c r="BZ1632" s="17"/>
      <c r="CA1632" s="17"/>
      <c r="CB1632" s="17"/>
      <c r="CC1632" s="17"/>
      <c r="CD1632" s="17"/>
      <c r="CE1632" s="17"/>
      <c r="CF1632" s="17"/>
      <c r="CG1632" s="17"/>
    </row>
    <row r="1633" spans="1:85" ht="1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7"/>
      <c r="BW1633" s="17"/>
      <c r="BX1633" s="17"/>
      <c r="BY1633" s="17"/>
      <c r="BZ1633" s="17"/>
      <c r="CA1633" s="17"/>
      <c r="CB1633" s="17"/>
      <c r="CC1633" s="17"/>
      <c r="CD1633" s="17"/>
      <c r="CE1633" s="17"/>
      <c r="CF1633" s="17"/>
      <c r="CG1633" s="17"/>
    </row>
    <row r="1634" spans="1:85" ht="1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7"/>
      <c r="BW1634" s="17"/>
      <c r="BX1634" s="17"/>
      <c r="BY1634" s="17"/>
      <c r="BZ1634" s="17"/>
      <c r="CA1634" s="17"/>
      <c r="CB1634" s="17"/>
      <c r="CC1634" s="17"/>
      <c r="CD1634" s="17"/>
      <c r="CE1634" s="17"/>
      <c r="CF1634" s="17"/>
      <c r="CG1634" s="17"/>
    </row>
    <row r="1635" spans="1:85" ht="1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7"/>
      <c r="BW1635" s="17"/>
      <c r="BX1635" s="17"/>
      <c r="BY1635" s="17"/>
      <c r="BZ1635" s="17"/>
      <c r="CA1635" s="17"/>
      <c r="CB1635" s="17"/>
      <c r="CC1635" s="17"/>
      <c r="CD1635" s="17"/>
      <c r="CE1635" s="17"/>
      <c r="CF1635" s="17"/>
      <c r="CG1635" s="17"/>
    </row>
    <row r="1636" spans="1:85" ht="1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7"/>
      <c r="BW1636" s="17"/>
      <c r="BX1636" s="17"/>
      <c r="BY1636" s="17"/>
      <c r="BZ1636" s="17"/>
      <c r="CA1636" s="17"/>
      <c r="CB1636" s="17"/>
      <c r="CC1636" s="17"/>
      <c r="CD1636" s="17"/>
      <c r="CE1636" s="17"/>
      <c r="CF1636" s="17"/>
      <c r="CG1636" s="17"/>
    </row>
    <row r="1637" spans="1:85" ht="1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7"/>
      <c r="BW1637" s="17"/>
      <c r="BX1637" s="17"/>
      <c r="BY1637" s="17"/>
      <c r="BZ1637" s="17"/>
      <c r="CA1637" s="17"/>
      <c r="CB1637" s="17"/>
      <c r="CC1637" s="17"/>
      <c r="CD1637" s="17"/>
      <c r="CE1637" s="17"/>
      <c r="CF1637" s="17"/>
      <c r="CG1637" s="17"/>
    </row>
    <row r="1638" spans="1:85" ht="1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7"/>
      <c r="BW1638" s="17"/>
      <c r="BX1638" s="17"/>
      <c r="BY1638" s="17"/>
      <c r="BZ1638" s="17"/>
      <c r="CA1638" s="17"/>
      <c r="CB1638" s="17"/>
      <c r="CC1638" s="17"/>
      <c r="CD1638" s="17"/>
      <c r="CE1638" s="17"/>
      <c r="CF1638" s="17"/>
      <c r="CG1638" s="17"/>
    </row>
    <row r="1639" spans="1:85" ht="1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7"/>
      <c r="BW1639" s="17"/>
      <c r="BX1639" s="17"/>
      <c r="BY1639" s="17"/>
      <c r="BZ1639" s="17"/>
      <c r="CA1639" s="17"/>
      <c r="CB1639" s="17"/>
      <c r="CC1639" s="17"/>
      <c r="CD1639" s="17"/>
      <c r="CE1639" s="17"/>
      <c r="CF1639" s="17"/>
      <c r="CG1639" s="17"/>
    </row>
    <row r="1640" spans="1:85" ht="1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7"/>
      <c r="BW1640" s="17"/>
      <c r="BX1640" s="17"/>
      <c r="BY1640" s="17"/>
      <c r="BZ1640" s="17"/>
      <c r="CA1640" s="17"/>
      <c r="CB1640" s="17"/>
      <c r="CC1640" s="17"/>
      <c r="CD1640" s="17"/>
      <c r="CE1640" s="17"/>
      <c r="CF1640" s="17"/>
      <c r="CG1640" s="17"/>
    </row>
    <row r="1641" spans="1:85" ht="1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7"/>
      <c r="BW1641" s="17"/>
      <c r="BX1641" s="17"/>
      <c r="BY1641" s="17"/>
      <c r="BZ1641" s="17"/>
      <c r="CA1641" s="17"/>
      <c r="CB1641" s="17"/>
      <c r="CC1641" s="17"/>
      <c r="CD1641" s="17"/>
      <c r="CE1641" s="17"/>
      <c r="CF1641" s="17"/>
      <c r="CG1641" s="17"/>
    </row>
    <row r="1642" spans="1:85" ht="1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7"/>
      <c r="BW1642" s="17"/>
      <c r="BX1642" s="17"/>
      <c r="BY1642" s="17"/>
      <c r="BZ1642" s="17"/>
      <c r="CA1642" s="17"/>
      <c r="CB1642" s="17"/>
      <c r="CC1642" s="17"/>
      <c r="CD1642" s="17"/>
      <c r="CE1642" s="17"/>
      <c r="CF1642" s="17"/>
      <c r="CG1642" s="17"/>
    </row>
    <row r="1643" spans="1:85" ht="1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7"/>
      <c r="BW1643" s="17"/>
      <c r="BX1643" s="17"/>
      <c r="BY1643" s="17"/>
      <c r="BZ1643" s="17"/>
      <c r="CA1643" s="17"/>
      <c r="CB1643" s="17"/>
      <c r="CC1643" s="17"/>
      <c r="CD1643" s="17"/>
      <c r="CE1643" s="17"/>
      <c r="CF1643" s="17"/>
      <c r="CG1643" s="17"/>
    </row>
    <row r="1644" spans="1:85" ht="1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7"/>
      <c r="BW1644" s="17"/>
      <c r="BX1644" s="17"/>
      <c r="BY1644" s="17"/>
      <c r="BZ1644" s="17"/>
      <c r="CA1644" s="17"/>
      <c r="CB1644" s="17"/>
      <c r="CC1644" s="17"/>
      <c r="CD1644" s="17"/>
      <c r="CE1644" s="17"/>
      <c r="CF1644" s="17"/>
      <c r="CG1644" s="17"/>
    </row>
    <row r="1645" spans="1:85" ht="1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7"/>
      <c r="BW1645" s="17"/>
      <c r="BX1645" s="17"/>
      <c r="BY1645" s="17"/>
      <c r="BZ1645" s="17"/>
      <c r="CA1645" s="17"/>
      <c r="CB1645" s="17"/>
      <c r="CC1645" s="17"/>
      <c r="CD1645" s="17"/>
      <c r="CE1645" s="17"/>
      <c r="CF1645" s="17"/>
      <c r="CG1645" s="17"/>
    </row>
    <row r="1646" spans="1:85" ht="1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7"/>
      <c r="BW1646" s="17"/>
      <c r="BX1646" s="17"/>
      <c r="BY1646" s="17"/>
      <c r="BZ1646" s="17"/>
      <c r="CA1646" s="17"/>
      <c r="CB1646" s="17"/>
      <c r="CC1646" s="17"/>
      <c r="CD1646" s="17"/>
      <c r="CE1646" s="17"/>
      <c r="CF1646" s="17"/>
      <c r="CG1646" s="17"/>
    </row>
    <row r="1647" spans="1:85" ht="1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7"/>
      <c r="BW1647" s="17"/>
      <c r="BX1647" s="17"/>
      <c r="BY1647" s="17"/>
      <c r="BZ1647" s="17"/>
      <c r="CA1647" s="17"/>
      <c r="CB1647" s="17"/>
      <c r="CC1647" s="17"/>
      <c r="CD1647" s="17"/>
      <c r="CE1647" s="17"/>
      <c r="CF1647" s="17"/>
      <c r="CG1647" s="17"/>
    </row>
    <row r="1648" spans="1:85" ht="1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7"/>
      <c r="BW1648" s="17"/>
      <c r="BX1648" s="17"/>
      <c r="BY1648" s="17"/>
      <c r="BZ1648" s="17"/>
      <c r="CA1648" s="17"/>
      <c r="CB1648" s="17"/>
      <c r="CC1648" s="17"/>
      <c r="CD1648" s="17"/>
      <c r="CE1648" s="17"/>
      <c r="CF1648" s="17"/>
      <c r="CG1648" s="17"/>
    </row>
    <row r="1649" spans="1:85" ht="1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7"/>
      <c r="BW1649" s="17"/>
      <c r="BX1649" s="17"/>
      <c r="BY1649" s="17"/>
      <c r="BZ1649" s="17"/>
      <c r="CA1649" s="17"/>
      <c r="CB1649" s="17"/>
      <c r="CC1649" s="17"/>
      <c r="CD1649" s="17"/>
      <c r="CE1649" s="17"/>
      <c r="CF1649" s="17"/>
      <c r="CG1649" s="17"/>
    </row>
    <row r="1650" spans="1:85" ht="1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7"/>
      <c r="BW1650" s="17"/>
      <c r="BX1650" s="17"/>
      <c r="BY1650" s="17"/>
      <c r="BZ1650" s="17"/>
      <c r="CA1650" s="17"/>
      <c r="CB1650" s="17"/>
      <c r="CC1650" s="17"/>
      <c r="CD1650" s="17"/>
      <c r="CE1650" s="17"/>
      <c r="CF1650" s="17"/>
      <c r="CG1650" s="17"/>
    </row>
    <row r="1651" spans="1:85" ht="1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7"/>
      <c r="BW1651" s="17"/>
      <c r="BX1651" s="17"/>
      <c r="BY1651" s="17"/>
      <c r="BZ1651" s="17"/>
      <c r="CA1651" s="17"/>
      <c r="CB1651" s="17"/>
      <c r="CC1651" s="17"/>
      <c r="CD1651" s="17"/>
      <c r="CE1651" s="17"/>
      <c r="CF1651" s="17"/>
      <c r="CG1651" s="17"/>
    </row>
    <row r="1652" spans="1:85" ht="1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7"/>
      <c r="BW1652" s="17"/>
      <c r="BX1652" s="17"/>
      <c r="BY1652" s="17"/>
      <c r="BZ1652" s="17"/>
      <c r="CA1652" s="17"/>
      <c r="CB1652" s="17"/>
      <c r="CC1652" s="17"/>
      <c r="CD1652" s="17"/>
      <c r="CE1652" s="17"/>
      <c r="CF1652" s="17"/>
      <c r="CG1652" s="17"/>
    </row>
    <row r="1653" spans="1:85" ht="1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7"/>
      <c r="BW1653" s="17"/>
      <c r="BX1653" s="17"/>
      <c r="BY1653" s="17"/>
      <c r="BZ1653" s="17"/>
      <c r="CA1653" s="17"/>
      <c r="CB1653" s="17"/>
      <c r="CC1653" s="17"/>
      <c r="CD1653" s="17"/>
      <c r="CE1653" s="17"/>
      <c r="CF1653" s="17"/>
      <c r="CG1653" s="17"/>
    </row>
    <row r="1654" spans="1:85" ht="1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7"/>
      <c r="BW1654" s="17"/>
      <c r="BX1654" s="17"/>
      <c r="BY1654" s="17"/>
      <c r="BZ1654" s="17"/>
      <c r="CA1654" s="17"/>
      <c r="CB1654" s="17"/>
      <c r="CC1654" s="17"/>
      <c r="CD1654" s="17"/>
      <c r="CE1654" s="17"/>
      <c r="CF1654" s="17"/>
      <c r="CG1654" s="17"/>
    </row>
    <row r="1655" spans="1:85" ht="15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7"/>
      <c r="BW1655" s="17"/>
      <c r="BX1655" s="17"/>
      <c r="BY1655" s="17"/>
      <c r="BZ1655" s="17"/>
      <c r="CA1655" s="17"/>
      <c r="CB1655" s="17"/>
      <c r="CC1655" s="17"/>
      <c r="CD1655" s="17"/>
      <c r="CE1655" s="17"/>
      <c r="CF1655" s="17"/>
      <c r="CG1655" s="17"/>
    </row>
    <row r="1656" spans="1:85" ht="15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7"/>
      <c r="BW1656" s="17"/>
      <c r="BX1656" s="17"/>
      <c r="BY1656" s="17"/>
      <c r="BZ1656" s="17"/>
      <c r="CA1656" s="17"/>
      <c r="CB1656" s="17"/>
      <c r="CC1656" s="17"/>
      <c r="CD1656" s="17"/>
      <c r="CE1656" s="17"/>
      <c r="CF1656" s="17"/>
      <c r="CG1656" s="17"/>
    </row>
    <row r="1657" spans="1:85" ht="15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7"/>
      <c r="BW1657" s="17"/>
      <c r="BX1657" s="17"/>
      <c r="BY1657" s="17"/>
      <c r="BZ1657" s="17"/>
      <c r="CA1657" s="17"/>
      <c r="CB1657" s="17"/>
      <c r="CC1657" s="17"/>
      <c r="CD1657" s="17"/>
      <c r="CE1657" s="17"/>
      <c r="CF1657" s="17"/>
      <c r="CG1657" s="17"/>
    </row>
    <row r="1658" spans="1:85" ht="15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7"/>
      <c r="BW1658" s="17"/>
      <c r="BX1658" s="17"/>
      <c r="BY1658" s="17"/>
      <c r="BZ1658" s="17"/>
      <c r="CA1658" s="17"/>
      <c r="CB1658" s="17"/>
      <c r="CC1658" s="17"/>
      <c r="CD1658" s="17"/>
      <c r="CE1658" s="17"/>
      <c r="CF1658" s="17"/>
      <c r="CG1658" s="17"/>
    </row>
    <row r="1659" spans="1:85" ht="15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7"/>
      <c r="BW1659" s="17"/>
      <c r="BX1659" s="17"/>
      <c r="BY1659" s="17"/>
      <c r="BZ1659" s="17"/>
      <c r="CA1659" s="17"/>
      <c r="CB1659" s="17"/>
      <c r="CC1659" s="17"/>
      <c r="CD1659" s="17"/>
      <c r="CE1659" s="17"/>
      <c r="CF1659" s="17"/>
      <c r="CG1659" s="17"/>
    </row>
    <row r="1660" spans="1:85" ht="15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7"/>
      <c r="BW1660" s="17"/>
      <c r="BX1660" s="17"/>
      <c r="BY1660" s="17"/>
      <c r="BZ1660" s="17"/>
      <c r="CA1660" s="17"/>
      <c r="CB1660" s="17"/>
      <c r="CC1660" s="17"/>
      <c r="CD1660" s="17"/>
      <c r="CE1660" s="17"/>
      <c r="CF1660" s="17"/>
      <c r="CG1660" s="17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</row>
    <row r="2447" spans="1:13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</row>
    <row r="2448" spans="1:13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</row>
    <row r="2449" spans="1:13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</row>
    <row r="2450" spans="1:13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</row>
    <row r="2451" spans="1:13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</row>
    <row r="2452" spans="1:13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</row>
    <row r="2453" spans="1:13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</row>
    <row r="2454" spans="1:13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</row>
    <row r="2455" spans="1:13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</row>
    <row r="2456" spans="1:13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</row>
    <row r="2457" spans="1:13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</row>
    <row r="2458" spans="1:13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</row>
    <row r="2459" spans="1:13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</row>
    <row r="2460" spans="1:13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</row>
    <row r="2461" spans="1:13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</row>
    <row r="2462" spans="1:13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</row>
    <row r="2463" spans="1:13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</row>
    <row r="2464" spans="1:13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</row>
    <row r="2465" spans="1:13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</row>
    <row r="2466" spans="1:13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</row>
    <row r="2467" spans="1:13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</row>
    <row r="2468" spans="1:13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</row>
    <row r="2469" spans="1:13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</row>
    <row r="2470" spans="1:13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</row>
    <row r="2471" spans="1:13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</row>
    <row r="2472" spans="1:13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</row>
    <row r="2473" spans="1:13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</row>
    <row r="2474" spans="1:13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</row>
    <row r="2475" spans="1:13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</row>
    <row r="2476" spans="1:13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</row>
    <row r="2477" spans="1:13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</row>
    <row r="2478" spans="1:13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</row>
    <row r="2479" spans="1:13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</row>
    <row r="2480" spans="1:13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</row>
    <row r="2481" spans="1:13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</row>
    <row r="2482" spans="1:13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</row>
    <row r="2483" spans="1:13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</row>
    <row r="2484" spans="1:13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</row>
    <row r="2485" spans="1:13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</row>
    <row r="2486" spans="1:13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</row>
    <row r="2487" spans="1:13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</row>
    <row r="2488" spans="1:13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</row>
    <row r="2489" spans="1:13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</row>
    <row r="2490" spans="1:13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</row>
    <row r="2491" spans="1:13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</row>
    <row r="2492" spans="1:13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</row>
    <row r="2493" spans="1:13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</row>
    <row r="2494" spans="1:13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</row>
    <row r="2495" spans="1:13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</row>
    <row r="2496" spans="1:13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</row>
    <row r="2497" spans="1:13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</row>
    <row r="2498" spans="1:13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</row>
    <row r="2499" spans="1:13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</row>
    <row r="2500" spans="1:13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</row>
    <row r="2501" spans="1:13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</row>
    <row r="2502" spans="1:13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</row>
    <row r="2503" spans="1:13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</row>
    <row r="2504" spans="1:13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</row>
    <row r="2505" spans="1:13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</row>
    <row r="2506" spans="1:13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</row>
    <row r="2507" spans="1:13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</row>
    <row r="2508" spans="1:13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</row>
    <row r="2509" spans="1:13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</row>
    <row r="2510" spans="1:13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</row>
    <row r="2511" spans="1:13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</row>
    <row r="2512" spans="1:13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</row>
    <row r="2513" spans="1:13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</row>
    <row r="2514" spans="1:13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</row>
    <row r="2515" spans="1:13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</row>
    <row r="2516" spans="1:13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</row>
    <row r="2517" spans="1:13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</row>
    <row r="2518" spans="1:13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</row>
    <row r="2519" spans="1:13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</row>
    <row r="2520" spans="1:13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</row>
    <row r="2521" spans="1:13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</row>
    <row r="2522" spans="1:13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</row>
    <row r="2523" spans="1:13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</row>
    <row r="2524" spans="1:13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</row>
    <row r="2525" spans="1:13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</row>
    <row r="2526" spans="1:13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</row>
    <row r="2527" spans="1:13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</row>
    <row r="2528" spans="1:13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</row>
    <row r="2529" spans="1:13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</row>
    <row r="2530" spans="1:13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</row>
    <row r="2531" spans="1:13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</row>
    <row r="2532" spans="1:13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</row>
    <row r="2533" spans="1:13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</row>
    <row r="2534" spans="1:13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</row>
    <row r="2535" spans="1:13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</row>
    <row r="2536" spans="1:13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</row>
    <row r="2537" spans="1:13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</row>
    <row r="2538" spans="1:13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</row>
    <row r="2539" spans="1:13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</row>
    <row r="2540" spans="1:13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</row>
    <row r="2541" spans="1:13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</row>
    <row r="2542" spans="1:13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</row>
    <row r="2543" spans="1:13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</row>
    <row r="2544" spans="1:13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</row>
    <row r="2545" spans="1:13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</row>
    <row r="2546" spans="1:13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</row>
    <row r="2547" spans="1:13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</row>
    <row r="2548" spans="1:13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</row>
    <row r="2549" spans="1:13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</row>
    <row r="2550" spans="1:13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</row>
    <row r="2551" spans="1:13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</row>
    <row r="2552" spans="1:13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</row>
    <row r="2553" spans="1:13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</row>
    <row r="2554" spans="1:13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</row>
    <row r="2555" spans="1:13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</row>
    <row r="2556" spans="1:13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</row>
    <row r="2557" spans="1:13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</row>
    <row r="2558" spans="1:13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</row>
    <row r="2559" spans="1:13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</row>
    <row r="2560" spans="1:13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</row>
    <row r="2561" spans="1:13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</row>
  </sheetData>
  <sheetProtection password="D9AD" sheet="1" objects="1" scenarios="1"/>
  <dataValidations count="33">
    <dataValidation type="list" allowBlank="1" showInputMessage="1" showErrorMessage="1" sqref="C101">
      <formula1>$D$83:$D$102</formula1>
    </dataValidation>
    <dataValidation showErrorMessage="1" error="Sorry, please use given list !" sqref="A29"/>
    <dataValidation type="list" showErrorMessage="1" sqref="C3">
      <formula1>$A$83:$A$92</formula1>
    </dataValidation>
    <dataValidation type="list" showErrorMessage="1" sqref="B5">
      <formula1>$A$83:$A$92</formula1>
    </dataValidation>
    <dataValidation type="list" showErrorMessage="1" sqref="C5">
      <formula1>$A$83:$A$92</formula1>
    </dataValidation>
    <dataValidation type="list" showErrorMessage="1" sqref="D5">
      <formula1>$A$84:$A$91</formula1>
    </dataValidation>
    <dataValidation type="list" showInputMessage="1" showErrorMessage="1" prompt="                                       &#10;   default e         &#10;&#10;                                       &#10;" error="&#10;If you have no data for this entry,&#10;&#10;please use &quot;e&quot; !" sqref="G75">
      <formula1>$B$83:$B$91</formula1>
    </dataValidation>
    <dataValidation type="list" showErrorMessage="1" prompt="&#10;" error="&#10;If you have no data for this entry,&#10;&#10;please use &quot;5&quot; !" sqref="F5">
      <formula1>$A$84:$A$92</formula1>
    </dataValidation>
    <dataValidation type="list" showErrorMessage="1" sqref="E5">
      <formula1>$A$84:$A$92</formula1>
    </dataValidation>
    <dataValidation showErrorMessage="1" errorTitle="ERROR" error="Sorry, invalid parameter !&#10;Please try again ..." sqref="C29"/>
    <dataValidation type="list" showInputMessage="1" showErrorMessage="1" sqref="E84">
      <formula1>$C$87:$C$88</formula1>
    </dataValidation>
    <dataValidation type="list" showInputMessage="1" showErrorMessage="1" sqref="C14">
      <formula1>$D$83:$D$102</formula1>
    </dataValidation>
    <dataValidation type="list" showInputMessage="1" showErrorMessage="1" prompt="default 5" error="&#10;If you have no data for this entry,&#10;&#10;please use &quot;5&quot;" sqref="E85">
      <formula1>$A$84:$A$92</formula1>
    </dataValidation>
    <dataValidation type="list" showInputMessage="1" showErrorMessage="1" prompt="default e" error="&#10;If you have no data for this entry,&#10;&#10;please use &quot;e&quot;" sqref="F85">
      <formula1>$B$83:$B$91</formula1>
    </dataValidation>
    <dataValidation type="list" showInputMessage="1" showErrorMessage="1" sqref="D14">
      <formula1>$A$84:$A$92</formula1>
    </dataValidation>
    <dataValidation type="list" showErrorMessage="1" sqref="B20">
      <formula1>$A$83:$A$172</formula1>
    </dataValidation>
    <dataValidation type="list" showErrorMessage="1" sqref="B21">
      <formula1>$A$83:$A$262</formula1>
    </dataValidation>
    <dataValidation type="list" showErrorMessage="1" sqref="D21">
      <formula1>$A$83:$A$142</formula1>
    </dataValidation>
    <dataValidation type="list" showInputMessage="1" showErrorMessage="1" error="Wrong Entry&#10;&#10;only E or W&#10;&#10;allowed !" sqref="E21">
      <formula1>$C$94:$C$95</formula1>
    </dataValidation>
    <dataValidation type="list" showInputMessage="1" showErrorMessage="1" sqref="D12">
      <formula1>$C$83:$C$84</formula1>
    </dataValidation>
    <dataValidation type="list" showErrorMessage="1" sqref="B3">
      <formula1>$A$83:$A$101</formula1>
    </dataValidation>
    <dataValidation type="list" showErrorMessage="1" sqref="C12">
      <formula1>$A$83:$A$92</formula1>
    </dataValidation>
    <dataValidation type="list" showErrorMessage="1" prompt="&#10;&#10;" sqref="E12">
      <formula1>$C$91:$C$92</formula1>
    </dataValidation>
    <dataValidation type="list" showErrorMessage="1" sqref="B14">
      <formula1>$D$83:$D$102</formula1>
    </dataValidation>
    <dataValidation type="list" showInputMessage="1" showErrorMessage="1" errorTitle="Sorry ..." error="Wrong Entry&#10;&#10;only N&#10;&#10;allowed !" sqref="E20">
      <formula1>$D$95</formula1>
    </dataValidation>
    <dataValidation showErrorMessage="1" error="&#10;If you have no data for this entry,&#10;&#10;please use &quot;e&quot;" sqref="F26"/>
    <dataValidation type="list" showErrorMessage="1" prompt="&#10;                                       &#10;" error="&#10;If you have no data for this entry,&#10;&#10;please use &quot;e&quot; !" sqref="G5">
      <formula1>$B$83:$B$91</formula1>
    </dataValidation>
    <dataValidation showErrorMessage="1" errorTitle="ERROR" error="Sorry, please use drop menu !" sqref="B29"/>
    <dataValidation type="list" showInputMessage="1" showErrorMessage="1" error="&#10;If you have no data for this entry,&#10;&#10;please use &quot;e&quot;" sqref="F14">
      <formula1>$B$83:$B$91</formula1>
    </dataValidation>
    <dataValidation type="list" showInputMessage="1" showErrorMessage="1" error="&#10;If you have no data for this entry,&#10;&#10;please use &quot;5&quot;" sqref="E14">
      <formula1>$A$84:$A$92</formula1>
    </dataValidation>
    <dataValidation type="list" showErrorMessage="1" sqref="D3">
      <formula1>$C$83:$C$84</formula1>
    </dataValidation>
    <dataValidation type="list" showErrorMessage="1" sqref="B12">
      <formula1>$A$83:$A$101</formula1>
    </dataValidation>
    <dataValidation type="list" showErrorMessage="1" sqref="C20 D20 C21">
      <formula1>$A$83:$A$142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8"/>
  <sheetViews>
    <sheetView workbookViewId="0" topLeftCell="A1">
      <pane xSplit="14850" topLeftCell="J1" activePane="topLeft" state="split"/>
      <selection pane="topLeft" activeCell="A9" sqref="A9"/>
      <selection pane="topRight" activeCell="J12" sqref="J12"/>
    </sheetView>
  </sheetViews>
  <sheetFormatPr defaultColWidth="11.421875" defaultRowHeight="12.75"/>
  <cols>
    <col min="1" max="1" width="19.57421875" style="0" customWidth="1"/>
    <col min="2" max="2" width="9.7109375" style="0" customWidth="1"/>
    <col min="3" max="5" width="10.7109375" style="0" customWidth="1"/>
    <col min="6" max="7" width="9.7109375" style="0" customWidth="1"/>
    <col min="8" max="8" width="2.140625" style="0" customWidth="1"/>
    <col min="9" max="9" width="15.57421875" style="0" customWidth="1"/>
    <col min="10" max="11" width="17.7109375" style="0" customWidth="1"/>
  </cols>
  <sheetData>
    <row r="1" spans="1:14" ht="30" customHeight="1" thickBot="1" thickTop="1">
      <c r="A1" s="209" t="s">
        <v>91</v>
      </c>
      <c r="B1" s="92"/>
      <c r="C1" s="84"/>
      <c r="D1" s="262"/>
      <c r="E1" s="262"/>
      <c r="F1" s="262"/>
      <c r="G1" s="262"/>
      <c r="H1" s="81"/>
      <c r="I1" s="267"/>
      <c r="J1" s="268"/>
      <c r="K1" s="269"/>
      <c r="L1" s="113"/>
      <c r="M1" s="80"/>
      <c r="N1" s="43"/>
    </row>
    <row r="2" spans="1:14" ht="30" customHeight="1" thickBot="1" thickTop="1">
      <c r="A2" s="198" t="s">
        <v>116</v>
      </c>
      <c r="B2" s="183" t="s">
        <v>75</v>
      </c>
      <c r="C2" s="183" t="s">
        <v>76</v>
      </c>
      <c r="D2" s="183" t="s">
        <v>111</v>
      </c>
      <c r="E2" s="279"/>
      <c r="F2" s="84"/>
      <c r="G2" s="84"/>
      <c r="H2" s="64"/>
      <c r="I2" s="270" t="s">
        <v>65</v>
      </c>
      <c r="J2" s="242" t="s">
        <v>68</v>
      </c>
      <c r="K2" s="257" t="s">
        <v>67</v>
      </c>
      <c r="L2" s="114"/>
      <c r="M2" s="80"/>
      <c r="N2" s="43"/>
    </row>
    <row r="3" spans="1:14" ht="30" customHeight="1" thickBot="1" thickTop="1">
      <c r="A3" s="210" t="s">
        <v>45</v>
      </c>
      <c r="B3" s="87">
        <v>0</v>
      </c>
      <c r="C3" s="87">
        <v>5</v>
      </c>
      <c r="D3" s="89" t="s">
        <v>80</v>
      </c>
      <c r="E3" s="86"/>
      <c r="F3" s="86"/>
      <c r="G3" s="86"/>
      <c r="H3" s="64"/>
      <c r="I3" s="242" t="s">
        <v>46</v>
      </c>
      <c r="J3" s="271" t="str">
        <f>CONCATENATE(ROUND((SIN((90-10*(ROUNDDOWN((B7+C7/60+D7/3600)/10,0)))*PI()/180)*1115.441),0)," x ",ROUND(1115.441,0)," km")</f>
        <v>717 x 1115 km</v>
      </c>
      <c r="K3" s="272" t="str">
        <f>CONCATENATE(ROUND((SIN((90-10*(ROUNDDOWN((B7+C7/60+D7/3600)/10,0)))*PI()/180)*1115.441/1.852),0)," x ",ROUND(1115.441/1.852,0)," nm")</f>
        <v>387 x 602 nm</v>
      </c>
      <c r="L3" s="114"/>
      <c r="M3" s="80"/>
      <c r="N3" s="43"/>
    </row>
    <row r="4" spans="1:14" ht="30" customHeight="1" thickBot="1" thickTop="1">
      <c r="A4" s="198" t="s">
        <v>116</v>
      </c>
      <c r="B4" s="182" t="s">
        <v>114</v>
      </c>
      <c r="C4" s="182" t="s">
        <v>120</v>
      </c>
      <c r="D4" s="182" t="s">
        <v>77</v>
      </c>
      <c r="E4" s="182" t="s">
        <v>78</v>
      </c>
      <c r="F4" s="182" t="s">
        <v>102</v>
      </c>
      <c r="G4" s="182" t="s">
        <v>79</v>
      </c>
      <c r="H4" s="278"/>
      <c r="I4" s="242" t="s">
        <v>47</v>
      </c>
      <c r="J4" s="243" t="str">
        <f>CONCATENATE(ROUND((SIN((90-(B7+C7/60+D7/3600))*PI()/180)*111.5441),0)," x ",ROUND(111.5441,0)," km")</f>
        <v>69 x 112 km</v>
      </c>
      <c r="K4" s="136" t="str">
        <f>CONCATENATE(ROUND((SIN((90-(B7+C7/60+D7/3600))*PI()/180)*111.5441/1.852),0)," x ",ROUND(111.5441/1.852,0)," nm")</f>
        <v>37 x 60 nm</v>
      </c>
      <c r="L4" s="114"/>
      <c r="M4" s="80"/>
      <c r="N4" s="43"/>
    </row>
    <row r="5" spans="1:14" ht="30" customHeight="1" thickBot="1" thickTop="1">
      <c r="A5" s="211" t="s">
        <v>45</v>
      </c>
      <c r="B5" s="88">
        <v>1</v>
      </c>
      <c r="C5" s="88">
        <v>2</v>
      </c>
      <c r="D5" s="88">
        <v>3</v>
      </c>
      <c r="E5" s="88">
        <v>4</v>
      </c>
      <c r="F5" s="88">
        <v>1</v>
      </c>
      <c r="G5" s="88" t="s">
        <v>101</v>
      </c>
      <c r="H5" s="64"/>
      <c r="I5" s="242" t="s">
        <v>34</v>
      </c>
      <c r="J5" s="243" t="str">
        <f>CONCATENATE(ROUND((SIN((90-(B7+C7/60+D7/3600))*PI()/180)*111.5441/2),0)," x ",ROUND(111.5441/4,0)," km")</f>
        <v>35 x 28 km</v>
      </c>
      <c r="K5" s="136" t="str">
        <f>CONCATENATE(ROUND((SIN((90-(B7+C7/60+D7/3600))*PI()/180)*111.5441/2/1.852),0)," x ",ROUND(111.5441/4/1.852,0)," nm")</f>
        <v>19 x 15 nm</v>
      </c>
      <c r="L5" s="114"/>
      <c r="M5" s="80"/>
      <c r="N5" s="43"/>
    </row>
    <row r="6" spans="1:14" ht="30" customHeight="1" thickBot="1" thickTop="1">
      <c r="A6" s="93" t="s">
        <v>69</v>
      </c>
      <c r="B6" s="90" t="s">
        <v>1</v>
      </c>
      <c r="C6" s="90" t="s">
        <v>2</v>
      </c>
      <c r="D6" s="90" t="s">
        <v>3</v>
      </c>
      <c r="E6" s="410" t="str">
        <f>HYPERLINK(CONCATENATE("http://www.mapquest.com/maps/map.adp?latlongtype=degrees&amp;latdeg=",B7,"&amp;latmin=",C7,"&amp;latsec=",ROUND(D7,0),"&amp;longdeg=",(RIGHT(A58,((CODE(UPPER(RIGHT((UPPER(LEFT(D3,1))),1)))-79)/8))),B8,"&amp;longmin=",C8,"&amp;longsec=",ROUND(D8,0)),"MAP")</f>
        <v>MAP</v>
      </c>
      <c r="F6" s="82" t="s">
        <v>113</v>
      </c>
      <c r="G6" s="83"/>
      <c r="H6" s="241"/>
      <c r="I6" s="242" t="s">
        <v>42</v>
      </c>
      <c r="J6" s="243" t="str">
        <f>CONCATENATE(ROUND((SIN((90-(B7+C7/60+D7/3600))*PI()/180)*111.5441/6),0)," x ",ROUND(111.5441/12,0)," km")</f>
        <v>12 x 9 km</v>
      </c>
      <c r="K6" s="136" t="str">
        <f>CONCATENATE(ROUND((SIN((90-(B7+C7/60+D7/3600))*PI()/180)*111.5441/6/1.852),0)," x ",ROUND(111.5441/12/1.852,0)," nm")</f>
        <v>6 x 5 nm</v>
      </c>
      <c r="L6" s="114"/>
      <c r="M6" s="80"/>
      <c r="N6" s="43"/>
    </row>
    <row r="7" spans="1:14" ht="30" customHeight="1" thickBot="1" thickTop="1">
      <c r="A7" s="94" t="s">
        <v>40</v>
      </c>
      <c r="B7" s="95">
        <f>ABS(ROUNDDOWN(B57/3600,0))</f>
        <v>51</v>
      </c>
      <c r="C7" s="95">
        <f>ABS(ROUNDDOWN((ABS(B57)-3600*B7)/60,0))</f>
        <v>39</v>
      </c>
      <c r="D7" s="96">
        <f>ABS((ABS(B57)-3600*B7-60*C7))</f>
        <v>22.5</v>
      </c>
      <c r="E7" s="95" t="str">
        <f>CHAR((83-5*ROUNDUP((B57+ABS(B57))/1000000,0)))</f>
        <v>N</v>
      </c>
      <c r="F7" s="409" t="s">
        <v>121</v>
      </c>
      <c r="G7" s="412" t="str">
        <f>(CONCATENATE("http://www.mapquest.com/maps/map.adp?latlongtype=degrees&amp;latdeg=",B7,"&amp;latmin=",C7,"&amp;latsec=",ROUND(D7,0),"&amp;longdeg=",(RIGHT(A58,((CODE(UPPER(RIGHT((UPPER(LEFT(D3,1))),1)))-79)/8))),B8,"&amp;longmin=",C8,"&amp;longsec=",ROUND(D8,0)))</f>
        <v>http://www.mapquest.com/maps/map.adp?latlongtype=degrees&amp;latdeg=51&amp;latmin=39&amp;latsec=23&amp;longdeg=1&amp;longmin=1&amp;longsec=15</v>
      </c>
      <c r="H7" s="241"/>
      <c r="I7" s="242" t="s">
        <v>43</v>
      </c>
      <c r="J7" s="243" t="str">
        <f>CONCATENATE(ROUND((SIN((90-(B7+C7/60+D7/3600))*PI()/180)*111.5441/12),1)," x ",ROUND(111.5441/24,1)," km")</f>
        <v>5,8 x 4,6 km</v>
      </c>
      <c r="K7" s="136" t="str">
        <f>CONCATENATE(ROUND((SIN((90-(B7+C7/60+D7/3600))*PI()/180)*111.5441/12/1.852),1)," x ",ROUND(111.5441/24/1.852,1)," nm")</f>
        <v>3,1 x 2,5 nm</v>
      </c>
      <c r="L7" s="114"/>
      <c r="M7" s="80"/>
      <c r="N7" s="43"/>
    </row>
    <row r="8" spans="1:14" ht="30" customHeight="1" thickTop="1">
      <c r="A8" s="103" t="s">
        <v>41</v>
      </c>
      <c r="B8" s="104">
        <f>INT(10*(B3-((CODE(UPPER(RIGHT(D51,1)))-79)/8))+ABS(B5-((CODE(UPPER(RIGHT(D51,1)))-79)/8))*ABS(((CODE(UPPER(RIGHT(D51,1)))-79)/8)-1)+(10*((B5+9)/10-INT((B5+9)/10)))*((CODE(UPPER(RIGHT(D51,1)))-79)/8))</f>
        <v>1</v>
      </c>
      <c r="C8" s="104">
        <f>INT(SUM(D53+D54+D55+D56)/60)</f>
        <v>1</v>
      </c>
      <c r="D8" s="141">
        <f>INT((D57-C8*60))</f>
        <v>15</v>
      </c>
      <c r="E8" s="104" t="str">
        <f>CHAR((CODE(UPPER(LEFT(D3,1)))-79)+69+((CODE(UPPER(LEFT(D3,1)))-79)*10/8))</f>
        <v>E</v>
      </c>
      <c r="F8" s="273"/>
      <c r="G8" s="123"/>
      <c r="H8" s="244"/>
      <c r="I8" s="245" t="s">
        <v>44</v>
      </c>
      <c r="J8" s="246" t="str">
        <f>CONCATENATE(ROUND((SIN((90-(B7+C7/60+D7/3600))*PI()/180)*111544.1/24),0)," x ",ROUND(111544.1/48,0)," m")</f>
        <v>2883 x 2324 m</v>
      </c>
      <c r="K8" s="137" t="str">
        <f>CONCATENATE(ROUND((SIN((90-(B7+C7/60+D7/3600))*PI()/180)*111.5441/24/1.852),1)," x ",ROUND(111.5441/1.852/48,1)," nm")</f>
        <v>1,6 x 1,3 nm</v>
      </c>
      <c r="L8" s="114"/>
      <c r="M8" s="80"/>
      <c r="N8" s="43"/>
    </row>
    <row r="9" spans="1:14" ht="30" customHeight="1">
      <c r="A9" s="212"/>
      <c r="B9" s="212"/>
      <c r="C9" s="212"/>
      <c r="D9" s="276"/>
      <c r="E9" s="212"/>
      <c r="F9" s="212"/>
      <c r="G9" s="247"/>
      <c r="H9" s="248"/>
      <c r="I9" s="248"/>
      <c r="J9" s="248"/>
      <c r="K9" s="249"/>
      <c r="L9" s="114"/>
      <c r="M9" s="80"/>
      <c r="N9" s="43"/>
    </row>
    <row r="10" spans="1:14" ht="30" customHeight="1">
      <c r="A10" s="209" t="s">
        <v>96</v>
      </c>
      <c r="B10" s="250"/>
      <c r="C10" s="250"/>
      <c r="D10" s="250"/>
      <c r="E10" s="250"/>
      <c r="F10" s="250"/>
      <c r="G10" s="250"/>
      <c r="H10" s="250"/>
      <c r="I10" s="251"/>
      <c r="J10" s="251"/>
      <c r="K10" s="251"/>
      <c r="L10" s="114"/>
      <c r="M10" s="80"/>
      <c r="N10" s="43"/>
    </row>
    <row r="11" spans="1:14" ht="30" customHeight="1" thickBot="1">
      <c r="A11" s="198" t="s">
        <v>116</v>
      </c>
      <c r="B11" s="198" t="s">
        <v>75</v>
      </c>
      <c r="C11" s="198" t="s">
        <v>76</v>
      </c>
      <c r="D11" s="198" t="s">
        <v>111</v>
      </c>
      <c r="E11" s="182" t="s">
        <v>118</v>
      </c>
      <c r="F11" s="277"/>
      <c r="G11" s="134"/>
      <c r="H11" s="252"/>
      <c r="I11" s="253" t="s">
        <v>65</v>
      </c>
      <c r="J11" s="254" t="s">
        <v>68</v>
      </c>
      <c r="K11" s="255" t="s">
        <v>67</v>
      </c>
      <c r="L11" s="113"/>
      <c r="M11" s="80"/>
      <c r="N11" s="43"/>
    </row>
    <row r="12" spans="1:14" ht="30" customHeight="1" thickBot="1" thickTop="1">
      <c r="A12" s="213" t="s">
        <v>45</v>
      </c>
      <c r="B12" s="132">
        <v>0</v>
      </c>
      <c r="C12" s="132">
        <v>5</v>
      </c>
      <c r="D12" s="133" t="s">
        <v>80</v>
      </c>
      <c r="E12" s="133" t="s">
        <v>109</v>
      </c>
      <c r="F12" s="101"/>
      <c r="G12" s="102"/>
      <c r="H12" s="256"/>
      <c r="I12" s="257" t="s">
        <v>46</v>
      </c>
      <c r="J12" s="258" t="str">
        <f>CONCATENATE(ROUND((SIN((90-10*(ROUNDDOWN((B16+C16/60+D16/3600)/10,0)))*PI()/180)*1115.441),0)," x ",ROUND(1115.441,0)," km")</f>
        <v>717 x 1115 km</v>
      </c>
      <c r="K12" s="259" t="str">
        <f>CONCATENATE(ROUND((SIN((90-10*(ROUNDDOWN((B16+C16/60+D16/3600)/10,0)))*PI()/180)*1115.441/1.852),0)," x ",ROUND(1115.441/1.852,0)," nm")</f>
        <v>387 x 602 nm</v>
      </c>
      <c r="L12" s="115"/>
      <c r="M12" s="80"/>
      <c r="N12" s="43"/>
    </row>
    <row r="13" spans="1:14" ht="30" customHeight="1" thickBot="1" thickTop="1">
      <c r="A13" s="198" t="s">
        <v>116</v>
      </c>
      <c r="B13" s="182" t="s">
        <v>77</v>
      </c>
      <c r="C13" s="182" t="s">
        <v>77</v>
      </c>
      <c r="D13" s="182" t="s">
        <v>78</v>
      </c>
      <c r="E13" s="182" t="s">
        <v>102</v>
      </c>
      <c r="F13" s="182" t="s">
        <v>79</v>
      </c>
      <c r="G13" s="134"/>
      <c r="H13" s="256"/>
      <c r="I13" s="257" t="s">
        <v>37</v>
      </c>
      <c r="J13" s="260" t="str">
        <f>CONCATENATE(ROUND((SIN((90-10*(ROUNDDOWN((B16+C16/60+D16/3600)/10,0)))*PI()/180)*1115.441),0)," x ",ROUND(1115.441/2,0)," km")</f>
        <v>717 x 558 km</v>
      </c>
      <c r="K13" s="136" t="str">
        <f>CONCATENATE(ROUND((SIN((90-10*(ROUNDDOWN((B16+C16/60+D16/3600)/10,0)))*PI()/180)*1115.441/1.852),0)," x ",ROUND(1115.441/2/1.852,0)," nm")</f>
        <v>387 x 301 nm</v>
      </c>
      <c r="L13" s="115"/>
      <c r="M13" s="80"/>
      <c r="N13" s="43"/>
    </row>
    <row r="14" spans="1:14" ht="30" customHeight="1" thickBot="1" thickTop="1">
      <c r="A14" s="213" t="s">
        <v>45</v>
      </c>
      <c r="B14" s="132" t="s">
        <v>7</v>
      </c>
      <c r="C14" s="132" t="s">
        <v>7</v>
      </c>
      <c r="D14" s="132">
        <v>1</v>
      </c>
      <c r="E14" s="132">
        <v>1</v>
      </c>
      <c r="F14" s="88" t="s">
        <v>101</v>
      </c>
      <c r="G14" s="99"/>
      <c r="H14" s="256"/>
      <c r="I14" s="242" t="s">
        <v>34</v>
      </c>
      <c r="J14" s="243" t="str">
        <f>CONCATENATE(ROUND((SIN((90-10*(ROUNDDOWN((B16+C16/60+D16/3600)/10,0)))*PI()/180)*1115.441/20),0)," x ",ROUND(1115.441/40,0)," km")</f>
        <v>36 x 28 km</v>
      </c>
      <c r="K14" s="261" t="str">
        <f>CONCATENATE(ROUND((SIN((90-10*(ROUNDDOWN((B16+C16/60+D16/3600)/10,0)))*PI()/180)*1115.441/20/1.852),0)," x ",ROUND(1115.441/40/1.852,0)," nm")</f>
        <v>19 x 15 nm</v>
      </c>
      <c r="L14" s="113"/>
      <c r="M14" s="80"/>
      <c r="N14" s="43"/>
    </row>
    <row r="15" spans="1:14" ht="30" customHeight="1" thickBot="1" thickTop="1">
      <c r="A15" s="138" t="s">
        <v>69</v>
      </c>
      <c r="B15" s="8" t="s">
        <v>1</v>
      </c>
      <c r="C15" s="8" t="s">
        <v>2</v>
      </c>
      <c r="D15" s="8" t="s">
        <v>3</v>
      </c>
      <c r="E15" s="413" t="str">
        <f>HYPERLINK(CONCATENATE("http://www.mapquest.com/maps/map.adp?latlongtype=degrees&amp;latdeg=",B16,"&amp;latmin=",C16,"&amp;latsec=",ROUND(D16,0),"&amp;longdeg=",(RIGHT(A58,((CODE(UPPER(RIGHT((UPPER(LEFT(D12,1))),1)))-79)/8))),B17,"&amp;longmin=",C17,"&amp;longsec=",ROUND(D17,0)),"MAP")</f>
        <v>MAP</v>
      </c>
      <c r="F15" s="135" t="s">
        <v>31</v>
      </c>
      <c r="G15" s="262"/>
      <c r="H15" s="256"/>
      <c r="I15" s="242" t="s">
        <v>42</v>
      </c>
      <c r="J15" s="243" t="str">
        <f>CONCATENATE(ROUND((SIN((90-10*(ROUNDDOWN((B16+C16/60+D16/3600)/10,1)))*PI()/180)*1115.441/60),0)," x ",ROUND(1115.441/120,0)," km")</f>
        <v>11 x 9 km</v>
      </c>
      <c r="K15" s="261" t="str">
        <f>CONCATENATE(ROUND((SIN((90-10*(ROUNDDOWN((B16+C16/60+D16/3600)/10,0)))*PI()/180)*1115.441/60/1.852),0)," x ",ROUND(1115.441/120/1.852,0)," nm")</f>
        <v>6 x 5 nm</v>
      </c>
      <c r="L15" s="113"/>
      <c r="M15" s="80"/>
      <c r="N15" s="43"/>
    </row>
    <row r="16" spans="1:14" ht="30" customHeight="1" thickBot="1" thickTop="1">
      <c r="A16" s="139" t="s">
        <v>40</v>
      </c>
      <c r="B16" s="95">
        <f>ABS(ROUNDDOWN(G59/3600,0))</f>
        <v>53</v>
      </c>
      <c r="C16" s="95">
        <f>ABS(ROUNDDOWN((ABS(G59)-3600*B16)/60,0))</f>
        <v>59</v>
      </c>
      <c r="D16" s="96">
        <f>ABS(((ABS(G59)-3600*B16-60*C16)))</f>
        <v>22.5</v>
      </c>
      <c r="E16" s="95" t="str">
        <f>CHAR((83-5*ROUNDUP((G59+ABS(G59))/1000000,0)))</f>
        <v>N</v>
      </c>
      <c r="F16" s="409" t="s">
        <v>121</v>
      </c>
      <c r="G16" s="412" t="str">
        <f>(CONCATENATE("http://www.mapquest.com/maps/map.adp?latlongtype=degrees&amp;latdeg=",B16,"&amp;latmin=",C16,"&amp;latsec=",ROUND(D16,0),"&amp;longdeg=",(RIGHT(A58,((CODE(UPPER(RIGHT((UPPER(LEFT(D12,1))),1)))-79)/8))),B17,"&amp;longmin=",C17,"&amp;longsec=",ROUND(D17,0)))</f>
        <v>http://www.mapquest.com/maps/map.adp?latlongtype=degrees&amp;latdeg=53&amp;latmin=59&amp;latsec=23&amp;longdeg=0&amp;longmin=1&amp;longsec=15</v>
      </c>
      <c r="H16" s="256"/>
      <c r="I16" s="242" t="s">
        <v>43</v>
      </c>
      <c r="J16" s="243" t="str">
        <f>CONCATENATE(ROUND((SIN((90-10*(ROUNDDOWN((B16+C16/60+D16/3600)/10,0)))*PI()/180)*1115.441/120),1)," x ",ROUND(1115.441/240,1)," km")</f>
        <v>6 x 4,6 km</v>
      </c>
      <c r="K16" s="261" t="str">
        <f>CONCATENATE(ROUND((SIN((90-10*(ROUNDDOWN((B16+C16/60+D16/3600)/10,0)))*PI()/180)*1115.441/120/1.852),1)," x ",ROUND(1115.441/240/1.852,1)," nm")</f>
        <v>3,2 x 2,5 nm</v>
      </c>
      <c r="L16" s="113"/>
      <c r="M16" s="80"/>
      <c r="N16" s="43"/>
    </row>
    <row r="17" spans="1:14" ht="30" customHeight="1" thickTop="1">
      <c r="A17" s="140" t="s">
        <v>41</v>
      </c>
      <c r="B17" s="104">
        <f>INT(I59/3600)</f>
        <v>0</v>
      </c>
      <c r="C17" s="104">
        <f>INT((I59-B17*3600)/60)</f>
        <v>1</v>
      </c>
      <c r="D17" s="141">
        <f>(I59-3600*B17-60*C17)</f>
        <v>15</v>
      </c>
      <c r="E17" s="104" t="str">
        <f>CHAR((CODE(UPPER(LEFT(D12,1)))-79)+69+((CODE(UPPER(LEFT(D12,1)))-79)*10/8))</f>
        <v>E</v>
      </c>
      <c r="F17" s="273"/>
      <c r="G17" s="178"/>
      <c r="H17" s="263"/>
      <c r="I17" s="245" t="s">
        <v>44</v>
      </c>
      <c r="J17" s="246" t="str">
        <f>CONCATENATE(ROUND((SIN((90-10*(ROUNDDOWN((B16+C16/60+D16/3600)/10,0)))*PI()/180)*1115.441/0.24),0)," x ",ROUND(1115.441/0.48,0)," m")</f>
        <v>2987 x 2324 m</v>
      </c>
      <c r="K17" s="264" t="str">
        <f>CONCATENATE(ROUND((SIN((90-10*(ROUNDDOWN((B16+C16/60+D16/3600)/10,0)))*PI()/180)*1115.441/240/1.852),1)," x ",ROUND(1115.441/480/1.852,1)," nm")</f>
        <v>1,6 x 1,3 nm</v>
      </c>
      <c r="L17" s="113"/>
      <c r="M17" s="80"/>
      <c r="N17" s="43"/>
    </row>
    <row r="18" spans="1:14" ht="30" customHeight="1">
      <c r="A18" s="214"/>
      <c r="B18" s="274"/>
      <c r="C18" s="275"/>
      <c r="D18" s="275"/>
      <c r="E18" s="275"/>
      <c r="F18" s="275"/>
      <c r="G18" s="214"/>
      <c r="H18" s="265"/>
      <c r="I18" s="265"/>
      <c r="J18" s="265"/>
      <c r="K18" s="265"/>
      <c r="L18" s="115"/>
      <c r="M18" s="80"/>
      <c r="N18" s="43"/>
    </row>
    <row r="19" spans="1:14" ht="30" customHeight="1" thickBot="1">
      <c r="A19" s="206" t="s">
        <v>117</v>
      </c>
      <c r="B19" s="207" t="s">
        <v>1</v>
      </c>
      <c r="C19" s="207" t="s">
        <v>2</v>
      </c>
      <c r="D19" s="207" t="s">
        <v>3</v>
      </c>
      <c r="E19" s="208" t="s">
        <v>39</v>
      </c>
      <c r="F19" s="204"/>
      <c r="G19" s="240"/>
      <c r="H19" s="266"/>
      <c r="I19" s="266"/>
      <c r="J19" s="266"/>
      <c r="K19" s="266"/>
      <c r="L19" s="115"/>
      <c r="M19" s="80"/>
      <c r="N19" s="43"/>
    </row>
    <row r="20" spans="1:14" ht="30" customHeight="1" thickBot="1" thickTop="1">
      <c r="A20" s="146" t="s">
        <v>45</v>
      </c>
      <c r="B20" s="88">
        <v>50</v>
      </c>
      <c r="C20" s="88">
        <v>1</v>
      </c>
      <c r="D20" s="88">
        <v>1</v>
      </c>
      <c r="E20" s="416" t="s">
        <v>0</v>
      </c>
      <c r="F20" s="205" t="s">
        <v>70</v>
      </c>
      <c r="G20" s="142"/>
      <c r="H20" s="124"/>
      <c r="I20" s="124"/>
      <c r="J20" s="105"/>
      <c r="K20" s="105"/>
      <c r="L20" s="116"/>
      <c r="M20" s="111"/>
      <c r="N20" s="43"/>
    </row>
    <row r="21" spans="1:14" ht="30" customHeight="1" thickBot="1" thickTop="1">
      <c r="A21" s="146" t="s">
        <v>45</v>
      </c>
      <c r="B21" s="144">
        <v>0</v>
      </c>
      <c r="C21" s="144">
        <v>0</v>
      </c>
      <c r="D21" s="144">
        <v>0</v>
      </c>
      <c r="E21" s="145" t="s">
        <v>12</v>
      </c>
      <c r="F21" s="205" t="s">
        <v>64</v>
      </c>
      <c r="G21" s="143"/>
      <c r="H21" s="105"/>
      <c r="I21" s="105"/>
      <c r="J21" s="105"/>
      <c r="K21" s="105"/>
      <c r="L21" s="116"/>
      <c r="M21" s="111"/>
      <c r="N21" s="43"/>
    </row>
    <row r="22" spans="1:14" ht="30" customHeight="1" thickTop="1">
      <c r="A22" s="176" t="s">
        <v>91</v>
      </c>
      <c r="B22" s="177"/>
      <c r="C22" s="123"/>
      <c r="D22" s="178"/>
      <c r="E22" s="178"/>
      <c r="F22" s="179"/>
      <c r="G22" s="180"/>
      <c r="H22" s="180"/>
      <c r="I22" s="180"/>
      <c r="J22" s="180"/>
      <c r="K22" s="222"/>
      <c r="L22" s="116"/>
      <c r="M22" s="111"/>
      <c r="N22" s="43"/>
    </row>
    <row r="23" spans="1:14" ht="30" customHeight="1" thickBot="1">
      <c r="A23" s="181" t="s">
        <v>73</v>
      </c>
      <c r="B23" s="182" t="s">
        <v>74</v>
      </c>
      <c r="C23" s="183" t="s">
        <v>119</v>
      </c>
      <c r="D23" s="184"/>
      <c r="E23" s="100"/>
      <c r="F23" s="185"/>
      <c r="G23" s="186"/>
      <c r="H23" s="180"/>
      <c r="I23" s="180"/>
      <c r="J23" s="180"/>
      <c r="K23" s="222"/>
      <c r="L23" s="116"/>
      <c r="M23" s="111"/>
      <c r="N23" s="43"/>
    </row>
    <row r="24" spans="1:14" ht="30" customHeight="1" thickBot="1" thickTop="1">
      <c r="A24" s="187">
        <f>(INT(B64/36000)+((CODE(B62)-79)/8))</f>
        <v>0</v>
      </c>
      <c r="B24" s="95">
        <f>INT(B63/36000)</f>
        <v>5</v>
      </c>
      <c r="C24" s="147" t="str">
        <f>SUBSTITUTE(TRIM(CONCATENATE(B62,CHAR(80+((CODE(UPPER(RIGHT(B62,1)))-79)/8)*21),"st")),"Pst","st")</f>
        <v>Ost</v>
      </c>
      <c r="D24" s="188"/>
      <c r="E24" s="188"/>
      <c r="F24" s="189"/>
      <c r="G24" s="186"/>
      <c r="H24" s="180"/>
      <c r="I24" s="180"/>
      <c r="J24" s="180"/>
      <c r="K24" s="222"/>
      <c r="L24" s="116"/>
      <c r="M24" s="111"/>
      <c r="N24" s="43"/>
    </row>
    <row r="25" spans="1:14" ht="30" customHeight="1" thickBot="1" thickTop="1">
      <c r="A25" s="181" t="s">
        <v>93</v>
      </c>
      <c r="B25" s="182" t="s">
        <v>92</v>
      </c>
      <c r="C25" s="182" t="s">
        <v>77</v>
      </c>
      <c r="D25" s="182" t="s">
        <v>78</v>
      </c>
      <c r="E25" s="183" t="s">
        <v>102</v>
      </c>
      <c r="F25" s="185" t="s">
        <v>79</v>
      </c>
      <c r="G25" s="186"/>
      <c r="H25" s="180"/>
      <c r="I25" s="180"/>
      <c r="J25" s="180"/>
      <c r="K25" s="222"/>
      <c r="L25" s="116"/>
      <c r="M25" s="111"/>
      <c r="N25" s="43"/>
    </row>
    <row r="26" spans="1:14" ht="30" customHeight="1" thickBot="1" thickTop="1">
      <c r="A26" s="187">
        <f>10*(((INT(B64/3600)+C61)/10)-INT(((INT(B64/3600)+C61)/10)))</f>
        <v>0</v>
      </c>
      <c r="B26" s="95">
        <f>10*(((10*(B20/10-INT(B20/10))+1)/10)-INT((10*(B20/10-INT(B20/10))+1)/10))</f>
        <v>1</v>
      </c>
      <c r="C26" s="95">
        <f>(2*(4-INT(B65/900))+((1+INT(B66/1800))*-1^C61+3*C61)-2)</f>
        <v>7</v>
      </c>
      <c r="D26" s="95">
        <f>(3*(4-(INT(((900*((B65/900)-INT(B65/900)))/300))+1))+(((INT(((1800*((B66/1800)-INT(B66/1800)))/600))+1))*-1^C61+4*C61)-3)</f>
        <v>7</v>
      </c>
      <c r="E26" s="95">
        <f>(2*(3-(INT(B69/150)+1))+((INT(B70/300)+1)*-1^C61+3*C61)-2)</f>
        <v>3</v>
      </c>
      <c r="F26" s="190" t="str">
        <f>CONCATENATE(CHAR(114-(12*((2*(3-(INT(B71/75)+1))+((INT(B72/150)+1)*-1^C61+3*C61)-2)/2-INT((2*(3-(INT(B71/75)+1))+((INT(B72/150)+1)*-1^C61+3*C61)-2)/2)))),(CHAR(111+6*(ROUNDUP(INT(ABS((2*(3-(INT(B71/75)+1))+((INT(B72/150)+1)*-1^C61+3*C61)-2)-1.5))/2,0)))))</f>
        <v>lu</v>
      </c>
      <c r="G26" s="191"/>
      <c r="H26" s="180"/>
      <c r="I26" s="215"/>
      <c r="J26" s="180"/>
      <c r="K26" s="223"/>
      <c r="L26" s="117"/>
      <c r="M26" s="98"/>
      <c r="N26" s="43"/>
    </row>
    <row r="27" spans="1:14" ht="30" customHeight="1" thickTop="1">
      <c r="A27" s="192" t="s">
        <v>96</v>
      </c>
      <c r="B27" s="193"/>
      <c r="C27" s="193"/>
      <c r="D27" s="193"/>
      <c r="E27" s="193"/>
      <c r="F27" s="194"/>
      <c r="G27" s="186"/>
      <c r="H27" s="186"/>
      <c r="I27" s="215"/>
      <c r="J27" s="180"/>
      <c r="K27" s="223"/>
      <c r="L27" s="118"/>
      <c r="M27" s="97"/>
      <c r="N27" s="43"/>
    </row>
    <row r="28" spans="1:14" ht="30" customHeight="1" thickBot="1">
      <c r="A28" s="195" t="s">
        <v>73</v>
      </c>
      <c r="B28" s="183" t="s">
        <v>74</v>
      </c>
      <c r="C28" s="183" t="s">
        <v>119</v>
      </c>
      <c r="D28" s="183" t="s">
        <v>118</v>
      </c>
      <c r="E28" s="188"/>
      <c r="F28" s="196"/>
      <c r="G28" s="186"/>
      <c r="H28" s="186"/>
      <c r="I28" s="215"/>
      <c r="J28" s="180"/>
      <c r="K28" s="223"/>
      <c r="L28" s="118"/>
      <c r="M28" s="97"/>
      <c r="N28" s="43"/>
    </row>
    <row r="29" spans="1:14" ht="30" customHeight="1" thickBot="1" thickTop="1">
      <c r="A29" s="187">
        <f>(INT(B64/36000)+((CODE(B62)-79)/8))</f>
        <v>0</v>
      </c>
      <c r="B29" s="95">
        <f>INT(B63/36000)</f>
        <v>5</v>
      </c>
      <c r="C29" s="147" t="str">
        <f>SUBSTITUTE(TRIM(CONCATENATE(B62,CHAR(80+((CODE(UPPER(RIGHT(B62,1)))-79)/8)*21),"st")),"Pst","st")</f>
        <v>Ost</v>
      </c>
      <c r="D29" s="147" t="str">
        <f>SUBSTITUTE(CONCATENATE(CHAR(83-(5*INT(2*(B63/36000-INT(B63/36000))))),"ue","d"),"Nued","Nord")</f>
        <v>Sued</v>
      </c>
      <c r="E29" s="196"/>
      <c r="F29" s="196"/>
      <c r="G29" s="197"/>
      <c r="H29" s="216"/>
      <c r="I29" s="121"/>
      <c r="J29" s="224"/>
      <c r="K29" s="122"/>
      <c r="L29" s="118"/>
      <c r="M29" s="97"/>
      <c r="N29" s="43"/>
    </row>
    <row r="30" spans="1:14" ht="30" customHeight="1" thickBot="1" thickTop="1">
      <c r="A30" s="181" t="s">
        <v>77</v>
      </c>
      <c r="B30" s="182" t="s">
        <v>77</v>
      </c>
      <c r="C30" s="182" t="s">
        <v>78</v>
      </c>
      <c r="D30" s="198" t="s">
        <v>102</v>
      </c>
      <c r="E30" s="182" t="s">
        <v>79</v>
      </c>
      <c r="F30" s="196"/>
      <c r="G30" s="199"/>
      <c r="H30" s="217"/>
      <c r="I30" s="218"/>
      <c r="J30" s="218"/>
      <c r="K30" s="225"/>
      <c r="L30" s="115"/>
      <c r="M30" s="80"/>
      <c r="N30" s="43"/>
    </row>
    <row r="31" spans="1:14" ht="30" customHeight="1" thickBot="1" thickTop="1">
      <c r="A31" s="187" t="str">
        <f>CHAR(64+(20-INT(E62/900))+ROUNDUP((INT((20-INT(E62/900))/9)/3),0))</f>
        <v>Q</v>
      </c>
      <c r="B31" s="95" t="str">
        <f>CHAR(64+((ROUNDUP((INT(E63/1800)+1),0))*-1^C61+21*C61)+ROUNDUP(INT(((ROUNDUP((INT(E63/1800)+1),0))*-1^C61+21*C61)/9)/3,0))</f>
        <v>A</v>
      </c>
      <c r="C31" s="95">
        <f>3*(4-(INT(E64/300)+1))+((INT(E65/600)+1)*-1^C61+4*C61)-3</f>
        <v>7</v>
      </c>
      <c r="D31" s="95">
        <f>2*(3-(INT(E66/150)+1))+((INT(E67/300)+1)*-1^C61+3*C61)-2</f>
        <v>3</v>
      </c>
      <c r="E31" s="95" t="str">
        <f>CONCATENATE(CHAR(114-(12*((2*(3-(INT(E68/75)+1))+((INT(E69/150)+1)*-1^C61+3*C61)-2)/2-INT((2*(3-(INT(E68/75)+1))+((INT(E69/150)+1)*-1^C61+3*C61)-2)/2)))),(CHAR(111+6*(ROUNDUP(INT(ABS((2*(3-(INT(E68/75)+1))+((INT(E69/150)+1)*-1^C61+3*C61)-2)-1.5))/2,0)))))</f>
        <v>lu</v>
      </c>
      <c r="F31" s="196"/>
      <c r="G31" s="197"/>
      <c r="H31" s="219"/>
      <c r="I31" s="218"/>
      <c r="J31" s="121"/>
      <c r="K31" s="122"/>
      <c r="L31" s="115"/>
      <c r="M31" s="80"/>
      <c r="N31" s="43"/>
    </row>
    <row r="32" spans="1:14" ht="30" customHeight="1" thickTop="1">
      <c r="A32" s="200"/>
      <c r="B32" s="200"/>
      <c r="C32" s="201"/>
      <c r="D32" s="201"/>
      <c r="E32" s="201"/>
      <c r="F32" s="202"/>
      <c r="G32" s="203"/>
      <c r="H32" s="220"/>
      <c r="I32" s="221"/>
      <c r="J32" s="224"/>
      <c r="K32" s="223"/>
      <c r="L32" s="119"/>
      <c r="M32" s="80"/>
      <c r="N32" s="43"/>
    </row>
    <row r="33" spans="1:14" ht="30" customHeight="1">
      <c r="A33" s="226"/>
      <c r="B33" s="226"/>
      <c r="C33" s="227"/>
      <c r="D33" s="227"/>
      <c r="E33" s="227"/>
      <c r="F33" s="227"/>
      <c r="G33" s="228"/>
      <c r="H33" s="229"/>
      <c r="I33" s="229"/>
      <c r="J33" s="230"/>
      <c r="K33" s="231"/>
      <c r="L33" s="120"/>
      <c r="M33" s="80"/>
      <c r="N33" s="43"/>
    </row>
    <row r="34" spans="1:14" ht="30" customHeight="1">
      <c r="A34" s="170"/>
      <c r="B34" s="170"/>
      <c r="C34" s="170"/>
      <c r="D34" s="170"/>
      <c r="E34" s="232"/>
      <c r="F34" s="170"/>
      <c r="G34" s="233"/>
      <c r="H34" s="234"/>
      <c r="I34" s="235"/>
      <c r="J34" s="236"/>
      <c r="K34" s="237"/>
      <c r="L34" s="112"/>
      <c r="M34" s="44"/>
      <c r="N34" s="43"/>
    </row>
    <row r="35" spans="1:14" ht="30" customHeight="1">
      <c r="A35" s="37"/>
      <c r="B35" s="37"/>
      <c r="C35" s="37"/>
      <c r="D35" s="37"/>
      <c r="E35" s="238"/>
      <c r="F35" s="37"/>
      <c r="G35" s="167"/>
      <c r="H35" s="238"/>
      <c r="I35" s="238"/>
      <c r="J35" s="238"/>
      <c r="K35" s="167"/>
      <c r="L35" s="44"/>
      <c r="M35" s="44"/>
      <c r="N35" s="43"/>
    </row>
    <row r="36" spans="1:14" ht="30" customHeight="1">
      <c r="A36" s="37"/>
      <c r="B36" s="37"/>
      <c r="C36" s="37"/>
      <c r="D36" s="37"/>
      <c r="E36" s="238"/>
      <c r="F36" s="37"/>
      <c r="G36" s="167"/>
      <c r="H36" s="47"/>
      <c r="I36" s="47"/>
      <c r="J36" s="47"/>
      <c r="K36" s="47"/>
      <c r="L36" s="44"/>
      <c r="M36" s="44"/>
      <c r="N36" s="43"/>
    </row>
    <row r="37" spans="1:14" ht="30" customHeight="1">
      <c r="A37" s="37"/>
      <c r="B37" s="37"/>
      <c r="C37" s="37"/>
      <c r="D37" s="37"/>
      <c r="E37" s="37"/>
      <c r="F37" s="37"/>
      <c r="G37" s="167"/>
      <c r="H37" s="47"/>
      <c r="I37" s="47"/>
      <c r="J37" s="47"/>
      <c r="K37" s="47"/>
      <c r="L37" s="44"/>
      <c r="M37" s="44"/>
      <c r="N37" s="43"/>
    </row>
    <row r="38" spans="1:14" ht="30" customHeight="1">
      <c r="A38" s="37"/>
      <c r="B38" s="37"/>
      <c r="C38" s="37"/>
      <c r="D38" s="37"/>
      <c r="E38" s="37"/>
      <c r="F38" s="37"/>
      <c r="G38" s="47"/>
      <c r="H38" s="47"/>
      <c r="I38" s="47"/>
      <c r="J38" s="47"/>
      <c r="K38" s="47"/>
      <c r="L38" s="44"/>
      <c r="M38" s="44"/>
      <c r="N38" s="43"/>
    </row>
    <row r="39" spans="1:14" ht="30" customHeight="1">
      <c r="A39" s="37"/>
      <c r="B39" s="37"/>
      <c r="C39" s="37"/>
      <c r="D39" s="37"/>
      <c r="E39" s="37"/>
      <c r="F39" s="37"/>
      <c r="G39" s="47"/>
      <c r="H39" s="47"/>
      <c r="I39" s="47"/>
      <c r="J39" s="47"/>
      <c r="K39" s="47"/>
      <c r="L39" s="44"/>
      <c r="M39" s="44"/>
      <c r="N39" s="43"/>
    </row>
    <row r="40" spans="1:14" ht="30" customHeight="1">
      <c r="A40" s="47"/>
      <c r="B40" s="47"/>
      <c r="C40" s="47"/>
      <c r="D40" s="47"/>
      <c r="E40" s="47"/>
      <c r="F40" s="47"/>
      <c r="G40" s="48"/>
      <c r="H40" s="47"/>
      <c r="I40" s="47"/>
      <c r="J40" s="47"/>
      <c r="K40" s="47"/>
      <c r="L40" s="44"/>
      <c r="M40" s="44"/>
      <c r="N40" s="43"/>
    </row>
    <row r="41" spans="1:14" ht="30" customHeight="1">
      <c r="A41" s="37"/>
      <c r="B41" s="37"/>
      <c r="C41" s="37"/>
      <c r="D41" s="37"/>
      <c r="E41" s="37"/>
      <c r="F41" s="37"/>
      <c r="G41" s="47"/>
      <c r="H41" s="47"/>
      <c r="I41" s="47"/>
      <c r="J41" s="47"/>
      <c r="K41" s="47"/>
      <c r="L41" s="44"/>
      <c r="M41" s="44"/>
      <c r="N41" s="43"/>
    </row>
    <row r="42" spans="1:14" ht="30" customHeight="1">
      <c r="A42" s="37"/>
      <c r="B42" s="37"/>
      <c r="C42" s="37"/>
      <c r="D42" s="37"/>
      <c r="E42" s="37"/>
      <c r="F42" s="37"/>
      <c r="G42" s="47"/>
      <c r="H42" s="47"/>
      <c r="I42" s="47"/>
      <c r="J42" s="47"/>
      <c r="K42" s="47"/>
      <c r="L42" s="44"/>
      <c r="M42" s="44"/>
      <c r="N42" s="43"/>
    </row>
    <row r="43" spans="1:14" ht="30" customHeight="1">
      <c r="A43" s="37"/>
      <c r="B43" s="37"/>
      <c r="C43" s="37"/>
      <c r="D43" s="37"/>
      <c r="E43" s="37"/>
      <c r="F43" s="37"/>
      <c r="G43" s="47"/>
      <c r="H43" s="47"/>
      <c r="I43" s="47"/>
      <c r="J43" s="47"/>
      <c r="K43" s="47"/>
      <c r="L43" s="44"/>
      <c r="M43" s="44"/>
      <c r="N43" s="43"/>
    </row>
    <row r="44" spans="1:14" ht="30" customHeight="1">
      <c r="A44" s="37"/>
      <c r="B44" s="37"/>
      <c r="C44" s="37"/>
      <c r="D44" s="37"/>
      <c r="E44" s="37"/>
      <c r="F44" s="37"/>
      <c r="G44" s="47"/>
      <c r="H44" s="47"/>
      <c r="I44" s="47"/>
      <c r="J44" s="47"/>
      <c r="K44" s="47"/>
      <c r="L44" s="44"/>
      <c r="M44" s="44"/>
      <c r="N44" s="43"/>
    </row>
    <row r="45" spans="1:14" ht="30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4"/>
      <c r="M45" s="44"/>
      <c r="N45" s="43"/>
    </row>
    <row r="46" spans="1:14" ht="30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4"/>
      <c r="M46" s="44"/>
      <c r="N46" s="43"/>
    </row>
    <row r="47" spans="1:14" ht="30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4"/>
      <c r="M47" s="44"/>
      <c r="N47" s="43"/>
    </row>
    <row r="48" spans="1:14" ht="30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44"/>
      <c r="N48" s="43"/>
    </row>
    <row r="49" spans="1:14" ht="30" customHeight="1" thickBot="1">
      <c r="A49" s="239"/>
      <c r="B49" s="239"/>
      <c r="C49" s="239"/>
      <c r="D49" s="239"/>
      <c r="E49" s="239"/>
      <c r="F49" s="239"/>
      <c r="G49" s="239"/>
      <c r="H49" s="239"/>
      <c r="I49" s="239"/>
      <c r="J49" s="47"/>
      <c r="K49" s="47"/>
      <c r="L49" s="44"/>
      <c r="M49" s="44"/>
      <c r="N49" s="43"/>
    </row>
    <row r="50" spans="1:17" ht="30" customHeight="1" thickBot="1" thickTop="1">
      <c r="A50" s="155" t="s">
        <v>91</v>
      </c>
      <c r="B50" s="149"/>
      <c r="C50" s="149"/>
      <c r="D50" s="149"/>
      <c r="E50" s="149"/>
      <c r="F50" s="149" t="s">
        <v>96</v>
      </c>
      <c r="G50" s="149"/>
      <c r="H50" s="149"/>
      <c r="I50" s="149"/>
      <c r="J50" s="148"/>
      <c r="K50" s="47"/>
      <c r="L50" s="47"/>
      <c r="M50" s="47"/>
      <c r="N50" s="156"/>
      <c r="O50" s="157"/>
      <c r="P50" s="157"/>
      <c r="Q50" s="157"/>
    </row>
    <row r="51" spans="1:17" ht="30" customHeight="1" thickBot="1" thickTop="1">
      <c r="A51" s="149" t="s">
        <v>38</v>
      </c>
      <c r="B51" s="149">
        <f>((CODE(UPPER(RIGHT(D51,1)))-79)/8)</f>
        <v>0</v>
      </c>
      <c r="C51" s="149" t="s">
        <v>83</v>
      </c>
      <c r="D51" s="149" t="str">
        <f>(UPPER(LEFT(D3,1)))</f>
        <v>O</v>
      </c>
      <c r="E51" s="149"/>
      <c r="F51" s="149">
        <f>(100*((CODE(UPPER(B14))-64)+(SUBSTITUTE((1-ROUNDDOWN((CODE(UPPER(B14))-64)/10,0)),0,-1,1)/2-0.5)))+((CODE(UPPER(C14))-64)+(SUBSTITUTE((1-ROUNDDOWN((CODE(UPPER(C14))-64)/10,0)),0,-1,1)/2-0.5))</f>
        <v>101</v>
      </c>
      <c r="G51" s="149" t="s">
        <v>62</v>
      </c>
      <c r="H51" s="149" t="s">
        <v>83</v>
      </c>
      <c r="I51" s="149" t="str">
        <f>UPPER(LEFT(D12,1))</f>
        <v>O</v>
      </c>
      <c r="J51" s="148"/>
      <c r="K51" s="47"/>
      <c r="L51" s="47"/>
      <c r="M51" s="47"/>
      <c r="N51" s="156"/>
      <c r="O51" s="157"/>
      <c r="P51" s="157"/>
      <c r="Q51" s="157"/>
    </row>
    <row r="52" spans="1:17" ht="30" customHeight="1" thickBot="1" thickTop="1">
      <c r="A52" s="155" t="s">
        <v>50</v>
      </c>
      <c r="B52" s="149">
        <f>3600*(C3*10+C5-1)</f>
        <v>183600</v>
      </c>
      <c r="C52" s="149" t="s">
        <v>56</v>
      </c>
      <c r="D52" s="149">
        <f>3600*(10*(B3-((CODE(UPPER(RIGHT(D51,1)))-79)/8))+ABS(B5-((CODE(UPPER(RIGHT(D51,1)))-79)/8))*ABS(((CODE(UPPER(RIGHT(D51,1)))-79)/8)-1)+(10*((B5+9)/10-INT((B5+9)/10)))*((CODE(UPPER(RIGHT(D51,1)))-79)/8))</f>
        <v>3600</v>
      </c>
      <c r="E52" s="149"/>
      <c r="F52" s="149">
        <f>(ROUNDDOWN(F51/100,0))</f>
        <v>1</v>
      </c>
      <c r="G52" s="149" t="s">
        <v>48</v>
      </c>
      <c r="H52" s="149" t="str">
        <f>(UPPER(LEFT(D12,1)))</f>
        <v>O</v>
      </c>
      <c r="I52" s="149" t="str">
        <f>UPPER(LEFT(E12,1))</f>
        <v>S</v>
      </c>
      <c r="J52" s="148"/>
      <c r="K52" s="47"/>
      <c r="L52" s="47"/>
      <c r="M52" s="47"/>
      <c r="N52" s="156"/>
      <c r="O52" s="157"/>
      <c r="P52" s="157"/>
      <c r="Q52" s="157"/>
    </row>
    <row r="53" spans="1:17" ht="30" customHeight="1" thickBot="1" thickTop="1">
      <c r="A53" s="149" t="s">
        <v>51</v>
      </c>
      <c r="B53" s="149">
        <f>(15*60*(4-ROUNDUP(D5/2,0)))</f>
        <v>1800</v>
      </c>
      <c r="C53" s="149" t="s">
        <v>57</v>
      </c>
      <c r="D53" s="149">
        <f>(1800*(2*(1-(D5/2-TRUNC((D5/2),0)))-1))*ABS(-(1-((CODE(UPPER(RIGHT(D51,1)))-79)/8)))+(1800*(1-(2*(1-(D5/2-TRUNC((D5/2),0)))-1)))*((CODE(UPPER(RIGHT(D51,1)))-79)/8)</f>
        <v>0</v>
      </c>
      <c r="E53" s="149"/>
      <c r="F53" s="149">
        <f>F51-100*ROUNDDOWN(F51/100,0)</f>
        <v>1</v>
      </c>
      <c r="G53" s="149" t="s">
        <v>49</v>
      </c>
      <c r="H53" s="149">
        <f>((CODE(UPPER(RIGHT(H52,1)))-79)/8)</f>
        <v>0</v>
      </c>
      <c r="I53" s="149"/>
      <c r="J53" s="148"/>
      <c r="K53" s="47"/>
      <c r="L53" s="47"/>
      <c r="M53" s="47"/>
      <c r="N53" s="156"/>
      <c r="O53" s="157"/>
      <c r="P53" s="157"/>
      <c r="Q53" s="157"/>
    </row>
    <row r="54" spans="1:17" ht="30" customHeight="1" thickBot="1" thickTop="1">
      <c r="A54" s="149" t="s">
        <v>52</v>
      </c>
      <c r="B54" s="149">
        <f>(300*(3-ROUNDUP(E5/3,0)))</f>
        <v>300</v>
      </c>
      <c r="C54" s="149" t="s">
        <v>58</v>
      </c>
      <c r="D54" s="149">
        <f>(600*MOD(E5-1,3))*ABS(-(1-((CODE(UPPER(RIGHT(D51,1)))-79)/8)))+(600*(2-MOD(E5-1,3)))*((CODE(UPPER(RIGHT(D51,1)))-79)/8)</f>
        <v>0</v>
      </c>
      <c r="E54" s="149"/>
      <c r="F54" s="149" t="s">
        <v>38</v>
      </c>
      <c r="G54" s="149">
        <f>((CODE(UPPER(RIGHT(I51,1)))-79)/8)</f>
        <v>0</v>
      </c>
      <c r="H54" s="149" t="s">
        <v>56</v>
      </c>
      <c r="I54" s="149"/>
      <c r="J54" s="148"/>
      <c r="K54" s="47"/>
      <c r="L54" s="47"/>
      <c r="M54" s="47"/>
      <c r="N54" s="156"/>
      <c r="O54" s="157"/>
      <c r="P54" s="157"/>
      <c r="Q54" s="157"/>
    </row>
    <row r="55" spans="1:17" ht="30" customHeight="1" thickBot="1" thickTop="1">
      <c r="A55" s="149" t="s">
        <v>53</v>
      </c>
      <c r="B55" s="149">
        <f>(150*(2-ROUNDUP(F5/2,0)))</f>
        <v>150</v>
      </c>
      <c r="C55" s="149" t="s">
        <v>59</v>
      </c>
      <c r="D55" s="158">
        <f>ABS((300*((CODE(UPPER(RIGHT(D51,1)))-79)/8))-(300*(1-(2*(F5/2-INT(F5/2))))))</f>
        <v>0</v>
      </c>
      <c r="E55" s="149"/>
      <c r="F55" s="155" t="s">
        <v>63</v>
      </c>
      <c r="G55" s="149">
        <f>(3600*(C12*10+9-CODE(I52)+78-F52/4))</f>
        <v>193500</v>
      </c>
      <c r="H55" s="155" t="s">
        <v>57</v>
      </c>
      <c r="I55" s="149">
        <f>3600*((10*(B12-((CODE(UPPER(RIGHT(I51,1)))-79)/8)))+((F53-1)/2)*ABS(((CODE(UPPER(RIGHT(I51,1)))-79)/8)-1)+((20-F53)/2)*((CODE(UPPER(RIGHT(I51,1)))-79)/8))</f>
        <v>0</v>
      </c>
      <c r="J55" s="148"/>
      <c r="K55" s="47"/>
      <c r="L55" s="47"/>
      <c r="M55" s="47"/>
      <c r="N55" s="156"/>
      <c r="O55" s="157"/>
      <c r="P55" s="157"/>
      <c r="Q55" s="157"/>
    </row>
    <row r="56" spans="1:17" ht="30" customHeight="1" thickBot="1" thickTop="1">
      <c r="A56" s="149" t="s">
        <v>54</v>
      </c>
      <c r="B56" s="7">
        <f>(75*(1-INT(((((CODE(LEFT(LOWER(G5),1))-108)/6)+(2*(CODE(RIGHT(LOWER(G5),1))-111)/6)+1)/2)/(3/2)))+75/2)</f>
        <v>112.5</v>
      </c>
      <c r="C56" s="149" t="s">
        <v>60</v>
      </c>
      <c r="D56" s="159">
        <f>ABS((300*((CODE(UPPER(RIGHT(D51,1)))-79)/8))-(((CODE(LEFT(LOWER(G5)))-108)/6)*150+75))</f>
        <v>75</v>
      </c>
      <c r="E56" s="149"/>
      <c r="F56" s="155" t="s">
        <v>52</v>
      </c>
      <c r="G56" s="149">
        <f>(300*(3-ROUNDUP(D14/3,0)))</f>
        <v>600</v>
      </c>
      <c r="H56" s="155" t="s">
        <v>58</v>
      </c>
      <c r="I56" s="149">
        <f>(600*MOD(D14-1,3))*ABS(-(1-((CODE(UPPER(RIGHT(I51,1)))-79)/8)))+(600*(2-MOD(D14-1,3)))*((CODE(UPPER(RIGHT(I51,1)))-79)/8)</f>
        <v>0</v>
      </c>
      <c r="J56" s="148"/>
      <c r="K56" s="47"/>
      <c r="L56" s="47"/>
      <c r="M56" s="47"/>
      <c r="N56" s="156"/>
      <c r="O56" s="157"/>
      <c r="P56" s="157"/>
      <c r="Q56" s="157"/>
    </row>
    <row r="57" spans="1:17" ht="30" customHeight="1" thickBot="1" thickTop="1">
      <c r="A57" s="149" t="s">
        <v>55</v>
      </c>
      <c r="B57" s="160">
        <f>(B52+B53+B54+B55+B56)</f>
        <v>185962.5</v>
      </c>
      <c r="C57" s="149" t="s">
        <v>61</v>
      </c>
      <c r="D57" s="161">
        <f>SUM(D53+D54+D55+D56)</f>
        <v>75</v>
      </c>
      <c r="E57" s="149"/>
      <c r="F57" s="155" t="s">
        <v>53</v>
      </c>
      <c r="G57" s="149">
        <f>(150*(2-ROUNDUP(E14/2,0)))</f>
        <v>150</v>
      </c>
      <c r="H57" s="155" t="s">
        <v>59</v>
      </c>
      <c r="I57" s="150">
        <f>ABS((300*((CODE(UPPER(RIGHT(H52,1)))-79)/8))-(300*(1-(2*(E14/2-INT(E14/2))))))</f>
        <v>0</v>
      </c>
      <c r="J57" s="148">
        <f>ABS((300*((CODE(UPPER(RIGHT(H52,1)))-79)/8))-(300*(1-(2*(E14/2-INT(E14/2))))))</f>
        <v>0</v>
      </c>
      <c r="K57" s="47"/>
      <c r="L57" s="47"/>
      <c r="M57" s="47"/>
      <c r="N57" s="156"/>
      <c r="O57" s="157"/>
      <c r="P57" s="157"/>
      <c r="Q57" s="157"/>
    </row>
    <row r="58" spans="1:17" ht="30" customHeight="1" thickBot="1" thickTop="1">
      <c r="A58" s="162" t="s">
        <v>110</v>
      </c>
      <c r="B58" s="149"/>
      <c r="C58" s="149"/>
      <c r="D58" s="163"/>
      <c r="E58" s="149"/>
      <c r="F58" s="155" t="s">
        <v>54</v>
      </c>
      <c r="G58" s="149">
        <f>(75*(1-INT(((((CODE(LEFT(LOWER(F14),1))-108)/6)+(2*(CODE(RIGHT(LOWER(F14),1))-111)/6)+1)/2)/(3/2)))+75/2)</f>
        <v>112.5</v>
      </c>
      <c r="H58" s="155" t="s">
        <v>60</v>
      </c>
      <c r="I58" s="149">
        <f>ABS((300*H53)-(((CODE(LEFT(LOWER(F14)))-108)/6)*150+75))</f>
        <v>75</v>
      </c>
      <c r="J58" s="164"/>
      <c r="K58" s="47"/>
      <c r="L58" s="47"/>
      <c r="M58" s="47"/>
      <c r="N58" s="156"/>
      <c r="O58" s="157"/>
      <c r="P58" s="157"/>
      <c r="Q58" s="157"/>
    </row>
    <row r="59" spans="1:17" ht="30" customHeight="1" thickBot="1" thickTop="1">
      <c r="A59" s="149"/>
      <c r="B59" s="149"/>
      <c r="C59" s="149"/>
      <c r="D59" s="149"/>
      <c r="E59" s="149"/>
      <c r="F59" s="149" t="s">
        <v>55</v>
      </c>
      <c r="G59" s="149">
        <f>(G55+G56+G57+G58)</f>
        <v>194362.5</v>
      </c>
      <c r="H59" s="149" t="s">
        <v>61</v>
      </c>
      <c r="I59" s="149">
        <f>(I55+I56+I57+I58)</f>
        <v>75</v>
      </c>
      <c r="J59" s="148"/>
      <c r="K59" s="47"/>
      <c r="L59" s="47"/>
      <c r="M59" s="47"/>
      <c r="N59" s="156"/>
      <c r="O59" s="157"/>
      <c r="P59" s="157"/>
      <c r="Q59" s="157"/>
    </row>
    <row r="60" spans="1:17" ht="30" customHeight="1" thickBot="1" thickTop="1">
      <c r="A60" s="149"/>
      <c r="B60" s="149"/>
      <c r="C60" s="149"/>
      <c r="D60" s="149"/>
      <c r="E60" s="149"/>
      <c r="F60" s="149"/>
      <c r="G60" s="149"/>
      <c r="H60" s="149"/>
      <c r="I60" s="149"/>
      <c r="J60" s="165"/>
      <c r="K60" s="46"/>
      <c r="L60" s="47"/>
      <c r="M60" s="47"/>
      <c r="N60" s="156"/>
      <c r="O60" s="157"/>
      <c r="P60" s="157"/>
      <c r="Q60" s="157"/>
    </row>
    <row r="61" spans="1:17" ht="30" customHeight="1" thickBot="1" thickTop="1">
      <c r="A61" s="150" t="s">
        <v>90</v>
      </c>
      <c r="B61" s="150" t="s">
        <v>91</v>
      </c>
      <c r="C61" s="150">
        <f>((CODE(UPPER(RIGHT(B62,1)))-79)/8)</f>
        <v>0</v>
      </c>
      <c r="D61" s="150" t="s">
        <v>96</v>
      </c>
      <c r="E61" s="149"/>
      <c r="F61" s="166"/>
      <c r="G61" s="166"/>
      <c r="H61" s="166"/>
      <c r="I61" s="149"/>
      <c r="J61" s="148"/>
      <c r="K61" s="47"/>
      <c r="L61" s="47"/>
      <c r="M61" s="47"/>
      <c r="N61" s="156"/>
      <c r="O61" s="157"/>
      <c r="P61" s="157"/>
      <c r="Q61" s="157"/>
    </row>
    <row r="62" spans="1:17" ht="30" customHeight="1" thickBot="1" thickTop="1">
      <c r="A62" s="150" t="s">
        <v>83</v>
      </c>
      <c r="B62" s="150" t="str">
        <f>CHAR((CODE(UPPER(E21))-87)*(-100/180)+CODE(UPPER(E21)))</f>
        <v>O</v>
      </c>
      <c r="C62" s="155"/>
      <c r="D62" s="150" t="s">
        <v>94</v>
      </c>
      <c r="E62" s="150">
        <f>INT(18000*(((3600*B20+60*C20+D20+3600)/18000)-INT(((3600*B20+60*C20+D20+3600)/18000))))</f>
        <v>3660</v>
      </c>
      <c r="F62" s="166"/>
      <c r="G62" s="166"/>
      <c r="H62" s="166"/>
      <c r="I62" s="149"/>
      <c r="J62" s="148"/>
      <c r="K62" s="47"/>
      <c r="L62" s="47"/>
      <c r="M62" s="47"/>
      <c r="N62" s="156"/>
      <c r="O62" s="157"/>
      <c r="P62" s="157"/>
      <c r="Q62" s="157"/>
    </row>
    <row r="63" spans="1:17" ht="30" customHeight="1" thickBot="1" thickTop="1">
      <c r="A63" s="150" t="s">
        <v>71</v>
      </c>
      <c r="B63" s="150">
        <f>3600*B20+60*C20+D20+3600</f>
        <v>183661</v>
      </c>
      <c r="C63" s="149"/>
      <c r="D63" s="150" t="s">
        <v>95</v>
      </c>
      <c r="E63" s="150">
        <f>36000*(((3600*B21+60*C21+D21)/36000)-INT(((3600*B21+60*C21+D21)/36000)))</f>
        <v>0</v>
      </c>
      <c r="F63" s="166"/>
      <c r="G63" s="166"/>
      <c r="H63" s="166"/>
      <c r="I63" s="149"/>
      <c r="J63" s="148"/>
      <c r="K63" s="167"/>
      <c r="L63" s="47"/>
      <c r="M63" s="47"/>
      <c r="N63" s="156"/>
      <c r="O63" s="157"/>
      <c r="P63" s="157"/>
      <c r="Q63" s="157"/>
    </row>
    <row r="64" spans="1:17" ht="30" customHeight="1" thickBot="1" thickTop="1">
      <c r="A64" s="150" t="s">
        <v>72</v>
      </c>
      <c r="B64" s="150">
        <f>3600*B21+60*C21+D21</f>
        <v>0</v>
      </c>
      <c r="C64" s="149"/>
      <c r="D64" s="150" t="s">
        <v>97</v>
      </c>
      <c r="E64" s="150">
        <f>E62-900*INT(E62/900)</f>
        <v>60</v>
      </c>
      <c r="F64" s="166"/>
      <c r="G64" s="166"/>
      <c r="H64" s="166"/>
      <c r="I64" s="149"/>
      <c r="J64" s="148"/>
      <c r="K64" s="47"/>
      <c r="L64" s="47"/>
      <c r="M64" s="47"/>
      <c r="N64" s="156"/>
      <c r="O64" s="157"/>
      <c r="P64" s="157"/>
      <c r="Q64" s="157"/>
    </row>
    <row r="65" spans="1:17" ht="30" customHeight="1" thickBot="1" thickTop="1">
      <c r="A65" s="150" t="s">
        <v>85</v>
      </c>
      <c r="B65" s="150">
        <f>C20*60+D20</f>
        <v>61</v>
      </c>
      <c r="C65" s="149"/>
      <c r="D65" s="150" t="s">
        <v>98</v>
      </c>
      <c r="E65" s="150">
        <f>E63-1800*INT(E63/1800)</f>
        <v>0</v>
      </c>
      <c r="F65" s="166"/>
      <c r="G65" s="166"/>
      <c r="H65" s="166"/>
      <c r="I65" s="149"/>
      <c r="J65" s="168"/>
      <c r="K65" s="169"/>
      <c r="L65" s="47"/>
      <c r="M65" s="47"/>
      <c r="N65" s="156"/>
      <c r="O65" s="157"/>
      <c r="P65" s="157"/>
      <c r="Q65" s="157"/>
    </row>
    <row r="66" spans="1:17" ht="30" customHeight="1" thickBot="1" thickTop="1">
      <c r="A66" s="150" t="s">
        <v>86</v>
      </c>
      <c r="B66" s="150">
        <f>C21*60+D21</f>
        <v>0</v>
      </c>
      <c r="C66" s="149"/>
      <c r="D66" s="150" t="s">
        <v>99</v>
      </c>
      <c r="E66" s="150">
        <f>E64-300*INT(E64/300)</f>
        <v>60</v>
      </c>
      <c r="F66" s="166"/>
      <c r="G66" s="166"/>
      <c r="H66" s="166"/>
      <c r="I66" s="149"/>
      <c r="J66" s="168"/>
      <c r="K66" s="169"/>
      <c r="L66" s="47"/>
      <c r="M66" s="47"/>
      <c r="N66" s="156"/>
      <c r="O66" s="157"/>
      <c r="P66" s="157"/>
      <c r="Q66" s="157"/>
    </row>
    <row r="67" spans="1:17" ht="30" customHeight="1" thickBot="1" thickTop="1">
      <c r="A67" s="150" t="s">
        <v>106</v>
      </c>
      <c r="B67" s="150">
        <f>900*((B65/900)-INT(B65/900))</f>
        <v>61.00000000000001</v>
      </c>
      <c r="C67" s="149"/>
      <c r="D67" s="150" t="s">
        <v>100</v>
      </c>
      <c r="E67" s="150">
        <f>E65-600*INT(E65/600)</f>
        <v>0</v>
      </c>
      <c r="F67" s="149"/>
      <c r="G67" s="149"/>
      <c r="H67" s="149"/>
      <c r="I67" s="149"/>
      <c r="J67" s="148"/>
      <c r="K67" s="47"/>
      <c r="L67" s="47"/>
      <c r="M67" s="47"/>
      <c r="N67" s="156"/>
      <c r="O67" s="157"/>
      <c r="P67" s="157"/>
      <c r="Q67" s="157"/>
    </row>
    <row r="68" spans="1:17" ht="30" customHeight="1" thickBot="1" thickTop="1">
      <c r="A68" s="150" t="s">
        <v>87</v>
      </c>
      <c r="B68" s="150">
        <f>1800*((B66/1800)-INT(B66/1800))</f>
        <v>0</v>
      </c>
      <c r="C68" s="149"/>
      <c r="D68" s="150" t="s">
        <v>54</v>
      </c>
      <c r="E68" s="150">
        <f>E66-150*INT(E66/150)</f>
        <v>60</v>
      </c>
      <c r="F68" s="149"/>
      <c r="G68" s="149"/>
      <c r="H68" s="149"/>
      <c r="I68" s="149"/>
      <c r="J68" s="148"/>
      <c r="K68" s="47"/>
      <c r="L68" s="47"/>
      <c r="M68" s="47"/>
      <c r="N68" s="156"/>
      <c r="O68" s="157"/>
      <c r="P68" s="157"/>
      <c r="Q68" s="157"/>
    </row>
    <row r="69" spans="1:17" ht="30" customHeight="1" thickBot="1" thickTop="1">
      <c r="A69" s="150" t="s">
        <v>107</v>
      </c>
      <c r="B69" s="150">
        <f>300*(B67/300-INT(B67/300))</f>
        <v>61.00000000000001</v>
      </c>
      <c r="C69" s="149"/>
      <c r="D69" s="150" t="s">
        <v>60</v>
      </c>
      <c r="E69" s="150">
        <f>E67-300*INT(E67/300)</f>
        <v>0</v>
      </c>
      <c r="F69" s="149"/>
      <c r="G69" s="149"/>
      <c r="H69" s="149"/>
      <c r="I69" s="149"/>
      <c r="J69" s="148"/>
      <c r="K69" s="47"/>
      <c r="L69" s="47"/>
      <c r="M69" s="47"/>
      <c r="N69" s="156"/>
      <c r="O69" s="157"/>
      <c r="P69" s="157"/>
      <c r="Q69" s="157"/>
    </row>
    <row r="70" spans="1:17" ht="30" customHeight="1" thickBot="1" thickTop="1">
      <c r="A70" s="150" t="s">
        <v>88</v>
      </c>
      <c r="B70" s="150">
        <f>600*(B68/600-INT(B68/600))</f>
        <v>0</v>
      </c>
      <c r="C70" s="149"/>
      <c r="D70" s="149"/>
      <c r="E70" s="149"/>
      <c r="F70" s="149"/>
      <c r="G70" s="149"/>
      <c r="H70" s="149"/>
      <c r="I70" s="149"/>
      <c r="J70" s="148"/>
      <c r="K70" s="47"/>
      <c r="L70" s="47"/>
      <c r="M70" s="47"/>
      <c r="N70" s="156"/>
      <c r="O70" s="157"/>
      <c r="P70" s="157"/>
      <c r="Q70" s="157"/>
    </row>
    <row r="71" spans="1:17" ht="30" customHeight="1" thickBot="1" thickTop="1">
      <c r="A71" s="150" t="s">
        <v>108</v>
      </c>
      <c r="B71" s="150">
        <f>(150*(B69/150-INT(B69/150)))</f>
        <v>61.00000000000001</v>
      </c>
      <c r="C71" s="149"/>
      <c r="D71" s="149"/>
      <c r="E71" s="149"/>
      <c r="F71" s="149"/>
      <c r="G71" s="149"/>
      <c r="H71" s="149"/>
      <c r="I71" s="149"/>
      <c r="J71" s="148"/>
      <c r="K71" s="47"/>
      <c r="L71" s="47"/>
      <c r="M71" s="47"/>
      <c r="N71" s="156"/>
      <c r="O71" s="157"/>
      <c r="P71" s="157"/>
      <c r="Q71" s="157"/>
    </row>
    <row r="72" spans="1:17" ht="30" customHeight="1" thickBot="1" thickTop="1">
      <c r="A72" s="150" t="s">
        <v>89</v>
      </c>
      <c r="B72" s="150">
        <f>(300*(B70/300-INT(B70/300)))</f>
        <v>0</v>
      </c>
      <c r="C72" s="149"/>
      <c r="D72" s="149"/>
      <c r="E72" s="149"/>
      <c r="F72" s="149"/>
      <c r="G72" s="149"/>
      <c r="H72" s="149"/>
      <c r="I72" s="149"/>
      <c r="J72" s="148"/>
      <c r="K72" s="47"/>
      <c r="L72" s="47"/>
      <c r="M72" s="47"/>
      <c r="N72" s="156"/>
      <c r="O72" s="157"/>
      <c r="P72" s="157"/>
      <c r="Q72" s="157"/>
    </row>
    <row r="73" spans="1:17" ht="30" customHeight="1" thickTop="1">
      <c r="A73" s="170"/>
      <c r="B73" s="170"/>
      <c r="C73" s="170"/>
      <c r="D73" s="170"/>
      <c r="E73" s="170"/>
      <c r="F73" s="170"/>
      <c r="G73" s="171"/>
      <c r="H73" s="170"/>
      <c r="I73" s="170"/>
      <c r="J73" s="47"/>
      <c r="K73" s="47"/>
      <c r="L73" s="47"/>
      <c r="M73" s="47"/>
      <c r="N73" s="156"/>
      <c r="O73" s="157"/>
      <c r="P73" s="157"/>
      <c r="Q73" s="157"/>
    </row>
    <row r="74" spans="1:17" ht="30" customHeight="1">
      <c r="A74" s="47"/>
      <c r="B74" s="47"/>
      <c r="C74" s="47"/>
      <c r="D74" s="47"/>
      <c r="E74" s="47"/>
      <c r="F74" s="47"/>
      <c r="G74" s="45"/>
      <c r="H74" s="47"/>
      <c r="I74" s="47"/>
      <c r="J74" s="47"/>
      <c r="K74" s="47"/>
      <c r="L74" s="47"/>
      <c r="M74" s="47"/>
      <c r="N74" s="156"/>
      <c r="O74" s="157"/>
      <c r="P74" s="157"/>
      <c r="Q74" s="157"/>
    </row>
    <row r="75" spans="1:17" ht="30" customHeight="1">
      <c r="A75" s="47"/>
      <c r="B75" s="47"/>
      <c r="C75" s="47"/>
      <c r="D75" s="47"/>
      <c r="E75" s="47"/>
      <c r="F75" s="47"/>
      <c r="G75" s="45"/>
      <c r="H75" s="47"/>
      <c r="I75" s="47"/>
      <c r="J75" s="47"/>
      <c r="K75" s="47"/>
      <c r="L75" s="47"/>
      <c r="M75" s="47"/>
      <c r="N75" s="156"/>
      <c r="O75" s="157"/>
      <c r="P75" s="157"/>
      <c r="Q75" s="157"/>
    </row>
    <row r="76" spans="1:17" ht="30" customHeight="1">
      <c r="A76" s="47"/>
      <c r="B76" s="47"/>
      <c r="C76" s="47"/>
      <c r="D76" s="47"/>
      <c r="E76" s="47"/>
      <c r="F76" s="53"/>
      <c r="G76" s="51"/>
      <c r="H76" s="47"/>
      <c r="I76" s="47"/>
      <c r="J76" s="46"/>
      <c r="K76" s="47"/>
      <c r="L76" s="47"/>
      <c r="M76" s="47"/>
      <c r="N76" s="156"/>
      <c r="O76" s="157"/>
      <c r="P76" s="157"/>
      <c r="Q76" s="157"/>
    </row>
    <row r="77" spans="1:17" ht="30" customHeight="1">
      <c r="A77" s="47"/>
      <c r="B77" s="47"/>
      <c r="C77" s="47"/>
      <c r="D77" s="47"/>
      <c r="E77" s="47"/>
      <c r="F77" s="53"/>
      <c r="G77" s="53"/>
      <c r="H77" s="47"/>
      <c r="I77" s="47"/>
      <c r="J77" s="46"/>
      <c r="K77" s="47"/>
      <c r="L77" s="47"/>
      <c r="M77" s="47"/>
      <c r="N77" s="156"/>
      <c r="O77" s="157"/>
      <c r="P77" s="157"/>
      <c r="Q77" s="157"/>
    </row>
    <row r="78" spans="1:17" ht="30" customHeight="1">
      <c r="A78" s="53"/>
      <c r="B78" s="53"/>
      <c r="C78" s="53"/>
      <c r="D78" s="53"/>
      <c r="E78" s="53"/>
      <c r="F78" s="53"/>
      <c r="G78" s="49"/>
      <c r="H78" s="47"/>
      <c r="I78" s="47"/>
      <c r="J78" s="47"/>
      <c r="K78" s="47"/>
      <c r="L78" s="47"/>
      <c r="M78" s="47"/>
      <c r="N78" s="156"/>
      <c r="O78" s="157"/>
      <c r="P78" s="157"/>
      <c r="Q78" s="157"/>
    </row>
    <row r="79" spans="1:17" ht="30" customHeight="1">
      <c r="A79" s="53"/>
      <c r="B79" s="53"/>
      <c r="C79" s="53"/>
      <c r="D79" s="53"/>
      <c r="E79" s="53"/>
      <c r="F79" s="53"/>
      <c r="G79" s="50"/>
      <c r="H79" s="47"/>
      <c r="I79" s="47"/>
      <c r="J79" s="47"/>
      <c r="K79" s="47"/>
      <c r="L79" s="47"/>
      <c r="M79" s="47"/>
      <c r="N79" s="156"/>
      <c r="O79" s="157"/>
      <c r="P79" s="157"/>
      <c r="Q79" s="157"/>
    </row>
    <row r="80" spans="1:17" ht="30" customHeight="1">
      <c r="A80" s="53"/>
      <c r="B80" s="53"/>
      <c r="C80" s="53"/>
      <c r="D80" s="53"/>
      <c r="E80" s="53"/>
      <c r="F80" s="53"/>
      <c r="G80" s="53"/>
      <c r="H80" s="47"/>
      <c r="I80" s="47"/>
      <c r="J80" s="47"/>
      <c r="K80" s="47"/>
      <c r="L80" s="47"/>
      <c r="M80" s="47"/>
      <c r="N80" s="156"/>
      <c r="O80" s="157"/>
      <c r="P80" s="157"/>
      <c r="Q80" s="157"/>
    </row>
    <row r="81" spans="1:17" ht="30" customHeight="1">
      <c r="A81" s="53"/>
      <c r="B81" s="53"/>
      <c r="C81" s="53"/>
      <c r="D81" s="53"/>
      <c r="E81" s="53"/>
      <c r="F81" s="51"/>
      <c r="G81" s="53"/>
      <c r="H81" s="47"/>
      <c r="I81" s="47"/>
      <c r="J81" s="47"/>
      <c r="K81" s="47"/>
      <c r="L81" s="47"/>
      <c r="M81" s="47"/>
      <c r="N81" s="156"/>
      <c r="O81" s="157"/>
      <c r="P81" s="157"/>
      <c r="Q81" s="157"/>
    </row>
    <row r="82" spans="1:17" ht="30" customHeight="1" thickBot="1">
      <c r="A82" s="172"/>
      <c r="B82" s="172"/>
      <c r="C82" s="172"/>
      <c r="D82" s="172"/>
      <c r="E82" s="53"/>
      <c r="F82" s="53"/>
      <c r="G82" s="53"/>
      <c r="H82" s="47"/>
      <c r="I82" s="47"/>
      <c r="J82" s="47"/>
      <c r="K82" s="47"/>
      <c r="L82" s="47"/>
      <c r="M82" s="47"/>
      <c r="N82" s="156"/>
      <c r="O82" s="157"/>
      <c r="P82" s="157"/>
      <c r="Q82" s="157"/>
    </row>
    <row r="83" spans="1:17" ht="30" customHeight="1" thickBot="1" thickTop="1">
      <c r="A83" s="150">
        <v>0</v>
      </c>
      <c r="B83" s="150" t="s">
        <v>26</v>
      </c>
      <c r="C83" s="150" t="s">
        <v>80</v>
      </c>
      <c r="D83" s="149" t="s">
        <v>7</v>
      </c>
      <c r="E83" s="173"/>
      <c r="F83" s="52"/>
      <c r="G83" s="53"/>
      <c r="H83" s="47"/>
      <c r="I83" s="47"/>
      <c r="J83" s="47"/>
      <c r="K83" s="47"/>
      <c r="L83" s="47"/>
      <c r="M83" s="47"/>
      <c r="N83" s="156"/>
      <c r="O83" s="157"/>
      <c r="P83" s="157"/>
      <c r="Q83" s="157"/>
    </row>
    <row r="84" spans="1:17" ht="30" customHeight="1" thickBot="1" thickTop="1">
      <c r="A84" s="150">
        <v>1</v>
      </c>
      <c r="B84" s="150" t="s">
        <v>4</v>
      </c>
      <c r="C84" s="150" t="s">
        <v>81</v>
      </c>
      <c r="D84" s="149" t="s">
        <v>9</v>
      </c>
      <c r="E84" s="174"/>
      <c r="F84" s="52"/>
      <c r="G84" s="53"/>
      <c r="H84" s="47"/>
      <c r="I84" s="47"/>
      <c r="J84" s="47"/>
      <c r="K84" s="47"/>
      <c r="L84" s="47"/>
      <c r="M84" s="47"/>
      <c r="N84" s="156"/>
      <c r="O84" s="157"/>
      <c r="P84" s="157"/>
      <c r="Q84" s="157"/>
    </row>
    <row r="85" spans="1:17" ht="30" customHeight="1" thickBot="1" thickTop="1">
      <c r="A85" s="150">
        <v>2</v>
      </c>
      <c r="B85" s="150" t="s">
        <v>28</v>
      </c>
      <c r="C85" s="150" t="s">
        <v>35</v>
      </c>
      <c r="D85" s="149" t="s">
        <v>10</v>
      </c>
      <c r="E85" s="174"/>
      <c r="F85" s="45"/>
      <c r="G85" s="53"/>
      <c r="H85" s="47"/>
      <c r="I85" s="47"/>
      <c r="J85" s="47"/>
      <c r="K85" s="47"/>
      <c r="L85" s="47"/>
      <c r="M85" s="47"/>
      <c r="N85" s="156"/>
      <c r="O85" s="157"/>
      <c r="P85" s="157"/>
      <c r="Q85" s="157"/>
    </row>
    <row r="86" spans="1:17" ht="30" customHeight="1" thickBot="1" thickTop="1">
      <c r="A86" s="150">
        <v>3</v>
      </c>
      <c r="B86" s="150" t="s">
        <v>25</v>
      </c>
      <c r="C86" s="150" t="s">
        <v>36</v>
      </c>
      <c r="D86" s="149" t="s">
        <v>11</v>
      </c>
      <c r="E86" s="173"/>
      <c r="F86" s="51"/>
      <c r="G86" s="53"/>
      <c r="H86" s="47"/>
      <c r="I86" s="47"/>
      <c r="J86" s="47"/>
      <c r="K86" s="47"/>
      <c r="L86" s="47"/>
      <c r="M86" s="47"/>
      <c r="N86" s="156"/>
      <c r="O86" s="157"/>
      <c r="P86" s="157"/>
      <c r="Q86" s="157"/>
    </row>
    <row r="87" spans="1:17" ht="30" customHeight="1" thickBot="1" thickTop="1">
      <c r="A87" s="150">
        <v>4</v>
      </c>
      <c r="B87" s="150" t="s">
        <v>8</v>
      </c>
      <c r="C87" s="150" t="s">
        <v>0</v>
      </c>
      <c r="D87" s="149" t="s">
        <v>12</v>
      </c>
      <c r="E87" s="174"/>
      <c r="F87" s="45"/>
      <c r="G87" s="53"/>
      <c r="H87" s="47"/>
      <c r="I87" s="47"/>
      <c r="J87" s="47"/>
      <c r="K87" s="47"/>
      <c r="L87" s="47"/>
      <c r="M87" s="47"/>
      <c r="N87" s="156"/>
      <c r="O87" s="157"/>
      <c r="P87" s="157"/>
      <c r="Q87" s="157"/>
    </row>
    <row r="88" spans="1:17" ht="30" customHeight="1" thickBot="1" thickTop="1">
      <c r="A88" s="150">
        <v>5</v>
      </c>
      <c r="B88" s="150" t="s">
        <v>29</v>
      </c>
      <c r="C88" s="150" t="s">
        <v>6</v>
      </c>
      <c r="D88" s="149" t="s">
        <v>13</v>
      </c>
      <c r="E88" s="151"/>
      <c r="F88" s="51"/>
      <c r="G88" s="53"/>
      <c r="H88" s="47"/>
      <c r="I88" s="47"/>
      <c r="J88" s="47"/>
      <c r="K88" s="47"/>
      <c r="L88" s="47"/>
      <c r="M88" s="47"/>
      <c r="N88" s="156"/>
      <c r="O88" s="157"/>
      <c r="P88" s="157"/>
      <c r="Q88" s="157"/>
    </row>
    <row r="89" spans="1:17" ht="30" customHeight="1" thickBot="1" thickTop="1">
      <c r="A89" s="150">
        <v>6</v>
      </c>
      <c r="B89" s="150" t="s">
        <v>27</v>
      </c>
      <c r="C89" s="150" t="s">
        <v>82</v>
      </c>
      <c r="D89" s="149" t="s">
        <v>14</v>
      </c>
      <c r="E89" s="152"/>
      <c r="F89" s="175"/>
      <c r="G89" s="53"/>
      <c r="H89" s="47"/>
      <c r="I89" s="47"/>
      <c r="J89" s="47"/>
      <c r="K89" s="47"/>
      <c r="L89" s="47"/>
      <c r="M89" s="47"/>
      <c r="N89" s="156"/>
      <c r="O89" s="157"/>
      <c r="P89" s="157"/>
      <c r="Q89" s="157"/>
    </row>
    <row r="90" spans="1:17" ht="30" customHeight="1" thickBot="1" thickTop="1">
      <c r="A90" s="150">
        <v>7</v>
      </c>
      <c r="B90" s="150" t="s">
        <v>30</v>
      </c>
      <c r="C90" s="150" t="s">
        <v>81</v>
      </c>
      <c r="D90" s="150" t="s">
        <v>15</v>
      </c>
      <c r="E90" s="152"/>
      <c r="F90" s="175"/>
      <c r="G90" s="53"/>
      <c r="H90" s="47"/>
      <c r="I90" s="47"/>
      <c r="J90" s="47"/>
      <c r="K90" s="47"/>
      <c r="L90" s="47"/>
      <c r="M90" s="47"/>
      <c r="N90" s="156"/>
      <c r="O90" s="157"/>
      <c r="P90" s="157"/>
      <c r="Q90" s="157"/>
    </row>
    <row r="91" spans="1:17" ht="30" customHeight="1" thickBot="1" thickTop="1">
      <c r="A91" s="150">
        <v>8</v>
      </c>
      <c r="B91" s="150" t="s">
        <v>33</v>
      </c>
      <c r="C91" s="150" t="s">
        <v>84</v>
      </c>
      <c r="D91" s="150" t="s">
        <v>16</v>
      </c>
      <c r="E91" s="153"/>
      <c r="F91" s="53"/>
      <c r="G91" s="53"/>
      <c r="H91" s="47"/>
      <c r="I91" s="47"/>
      <c r="J91" s="47"/>
      <c r="K91" s="47"/>
      <c r="L91" s="47"/>
      <c r="M91" s="47"/>
      <c r="N91" s="156"/>
      <c r="O91" s="157"/>
      <c r="P91" s="157"/>
      <c r="Q91" s="157"/>
    </row>
    <row r="92" spans="1:17" ht="30" customHeight="1" thickBot="1" thickTop="1">
      <c r="A92" s="150">
        <v>9</v>
      </c>
      <c r="B92" s="155"/>
      <c r="C92" s="150" t="s">
        <v>109</v>
      </c>
      <c r="D92" s="149" t="s">
        <v>17</v>
      </c>
      <c r="E92" s="153"/>
      <c r="F92" s="53"/>
      <c r="G92" s="53"/>
      <c r="H92" s="47"/>
      <c r="I92" s="47"/>
      <c r="J92" s="47"/>
      <c r="K92" s="47"/>
      <c r="L92" s="47"/>
      <c r="M92" s="47"/>
      <c r="N92" s="156"/>
      <c r="O92" s="157"/>
      <c r="P92" s="157"/>
      <c r="Q92" s="157"/>
    </row>
    <row r="93" spans="1:17" ht="30" customHeight="1" thickBot="1" thickTop="1">
      <c r="A93" s="150">
        <v>10</v>
      </c>
      <c r="B93" s="150" t="s">
        <v>101</v>
      </c>
      <c r="C93" s="150"/>
      <c r="D93" s="149" t="s">
        <v>18</v>
      </c>
      <c r="E93" s="153"/>
      <c r="F93" s="45"/>
      <c r="G93" s="53"/>
      <c r="H93" s="47"/>
      <c r="I93" s="47"/>
      <c r="J93" s="47"/>
      <c r="K93" s="47"/>
      <c r="L93" s="47"/>
      <c r="M93" s="47"/>
      <c r="N93" s="156"/>
      <c r="O93" s="157"/>
      <c r="P93" s="157"/>
      <c r="Q93" s="157"/>
    </row>
    <row r="94" spans="1:17" ht="30" customHeight="1" thickBot="1" thickTop="1">
      <c r="A94" s="150">
        <v>11</v>
      </c>
      <c r="B94" s="150" t="s">
        <v>103</v>
      </c>
      <c r="C94" s="150" t="s">
        <v>12</v>
      </c>
      <c r="D94" s="149" t="s">
        <v>19</v>
      </c>
      <c r="E94" s="153"/>
      <c r="F94" s="53"/>
      <c r="G94" s="53"/>
      <c r="H94" s="47"/>
      <c r="I94" s="47"/>
      <c r="J94" s="47"/>
      <c r="K94" s="47"/>
      <c r="L94" s="47"/>
      <c r="M94" s="47"/>
      <c r="N94" s="156"/>
      <c r="O94" s="157"/>
      <c r="P94" s="157"/>
      <c r="Q94" s="157"/>
    </row>
    <row r="95" spans="1:17" ht="30" customHeight="1" thickBot="1" thickTop="1">
      <c r="A95" s="150">
        <v>12</v>
      </c>
      <c r="B95" s="150" t="s">
        <v>104</v>
      </c>
      <c r="C95" s="150" t="s">
        <v>32</v>
      </c>
      <c r="D95" s="149" t="s">
        <v>0</v>
      </c>
      <c r="E95" s="153"/>
      <c r="F95" s="53"/>
      <c r="G95" s="53"/>
      <c r="H95" s="47"/>
      <c r="I95" s="47"/>
      <c r="J95" s="47"/>
      <c r="K95" s="47"/>
      <c r="L95" s="47"/>
      <c r="M95" s="47"/>
      <c r="N95" s="156"/>
      <c r="O95" s="157"/>
      <c r="P95" s="157"/>
      <c r="Q95" s="157"/>
    </row>
    <row r="96" spans="1:17" ht="30" customHeight="1" thickBot="1" thickTop="1">
      <c r="A96" s="150">
        <v>13</v>
      </c>
      <c r="B96" s="150" t="s">
        <v>105</v>
      </c>
      <c r="C96" s="150"/>
      <c r="D96" s="149" t="s">
        <v>5</v>
      </c>
      <c r="E96" s="153"/>
      <c r="F96" s="53"/>
      <c r="G96" s="53"/>
      <c r="H96" s="47"/>
      <c r="I96" s="47"/>
      <c r="J96" s="47"/>
      <c r="K96" s="47"/>
      <c r="L96" s="47"/>
      <c r="M96" s="47"/>
      <c r="N96" s="156"/>
      <c r="O96" s="157"/>
      <c r="P96" s="157"/>
      <c r="Q96" s="157"/>
    </row>
    <row r="97" spans="1:17" ht="30" customHeight="1" thickBot="1" thickTop="1">
      <c r="A97" s="150">
        <v>14</v>
      </c>
      <c r="B97" s="150"/>
      <c r="C97" s="150"/>
      <c r="D97" s="149" t="s">
        <v>21</v>
      </c>
      <c r="E97" s="153"/>
      <c r="F97" s="53"/>
      <c r="G97" s="53"/>
      <c r="H97" s="47"/>
      <c r="I97" s="47"/>
      <c r="J97" s="47"/>
      <c r="K97" s="47"/>
      <c r="L97" s="47"/>
      <c r="M97" s="47"/>
      <c r="N97" s="156"/>
      <c r="O97" s="157"/>
      <c r="P97" s="157"/>
      <c r="Q97" s="157"/>
    </row>
    <row r="98" spans="1:17" ht="30" customHeight="1" thickBot="1" thickTop="1">
      <c r="A98" s="150">
        <v>15</v>
      </c>
      <c r="B98" s="150">
        <v>1</v>
      </c>
      <c r="C98" s="150"/>
      <c r="D98" s="149" t="s">
        <v>22</v>
      </c>
      <c r="E98" s="153"/>
      <c r="F98" s="53"/>
      <c r="G98" s="53"/>
      <c r="H98" s="47"/>
      <c r="I98" s="47"/>
      <c r="J98" s="47"/>
      <c r="K98" s="47"/>
      <c r="L98" s="47"/>
      <c r="M98" s="47"/>
      <c r="N98" s="156"/>
      <c r="O98" s="157"/>
      <c r="P98" s="157"/>
      <c r="Q98" s="157"/>
    </row>
    <row r="99" spans="1:17" ht="30" customHeight="1" thickBot="1" thickTop="1">
      <c r="A99" s="150">
        <v>16</v>
      </c>
      <c r="B99" s="150">
        <v>2</v>
      </c>
      <c r="C99" s="150"/>
      <c r="D99" s="149" t="s">
        <v>23</v>
      </c>
      <c r="E99" s="153"/>
      <c r="F99" s="53"/>
      <c r="G99" s="53"/>
      <c r="H99" s="47"/>
      <c r="I99" s="47"/>
      <c r="J99" s="47"/>
      <c r="K99" s="47"/>
      <c r="L99" s="47"/>
      <c r="M99" s="47"/>
      <c r="N99" s="156"/>
      <c r="O99" s="157"/>
      <c r="P99" s="157"/>
      <c r="Q99" s="157"/>
    </row>
    <row r="100" spans="1:17" ht="30" customHeight="1" thickBot="1" thickTop="1">
      <c r="A100" s="150">
        <v>17</v>
      </c>
      <c r="B100" s="150">
        <v>3</v>
      </c>
      <c r="C100" s="150"/>
      <c r="D100" s="149" t="s">
        <v>6</v>
      </c>
      <c r="E100" s="153"/>
      <c r="F100" s="53"/>
      <c r="G100" s="53"/>
      <c r="H100" s="47"/>
      <c r="I100" s="47"/>
      <c r="J100" s="47"/>
      <c r="K100" s="47"/>
      <c r="L100" s="47"/>
      <c r="M100" s="47"/>
      <c r="N100" s="156"/>
      <c r="O100" s="157"/>
      <c r="P100" s="157"/>
      <c r="Q100" s="157"/>
    </row>
    <row r="101" spans="1:17" ht="30" customHeight="1" thickBot="1" thickTop="1">
      <c r="A101" s="150">
        <v>18</v>
      </c>
      <c r="B101" s="150">
        <v>4</v>
      </c>
      <c r="C101" s="150"/>
      <c r="D101" s="149" t="s">
        <v>24</v>
      </c>
      <c r="E101" s="153"/>
      <c r="F101" s="53"/>
      <c r="G101" s="53"/>
      <c r="H101" s="47"/>
      <c r="I101" s="47"/>
      <c r="J101" s="47"/>
      <c r="K101" s="47"/>
      <c r="L101" s="47"/>
      <c r="M101" s="47"/>
      <c r="N101" s="156"/>
      <c r="O101" s="157"/>
      <c r="P101" s="157"/>
      <c r="Q101" s="157"/>
    </row>
    <row r="102" spans="1:17" ht="30" customHeight="1" thickBot="1" thickTop="1">
      <c r="A102" s="150">
        <v>19</v>
      </c>
      <c r="B102" s="150"/>
      <c r="C102" s="150"/>
      <c r="D102" s="149" t="s">
        <v>20</v>
      </c>
      <c r="E102" s="153"/>
      <c r="F102" s="53"/>
      <c r="G102" s="53"/>
      <c r="H102" s="47"/>
      <c r="I102" s="47"/>
      <c r="J102" s="47"/>
      <c r="K102" s="47"/>
      <c r="L102" s="47"/>
      <c r="M102" s="47"/>
      <c r="N102" s="156"/>
      <c r="O102" s="157"/>
      <c r="P102" s="157"/>
      <c r="Q102" s="157"/>
    </row>
    <row r="103" spans="1:17" ht="30" customHeight="1" thickBot="1" thickTop="1">
      <c r="A103" s="150">
        <v>20</v>
      </c>
      <c r="B103" s="149"/>
      <c r="C103" s="149"/>
      <c r="D103" s="155"/>
      <c r="E103" s="153"/>
      <c r="F103" s="53"/>
      <c r="G103" s="47"/>
      <c r="H103" s="47"/>
      <c r="I103" s="47"/>
      <c r="J103" s="47"/>
      <c r="K103" s="47"/>
      <c r="L103" s="47"/>
      <c r="M103" s="47"/>
      <c r="N103" s="156"/>
      <c r="O103" s="157"/>
      <c r="P103" s="157"/>
      <c r="Q103" s="157"/>
    </row>
    <row r="104" spans="1:17" ht="30" customHeight="1" thickBot="1" thickTop="1">
      <c r="A104" s="150">
        <v>21</v>
      </c>
      <c r="B104" s="149"/>
      <c r="C104" s="149"/>
      <c r="D104" s="155"/>
      <c r="E104" s="153"/>
      <c r="F104" s="53"/>
      <c r="G104" s="47"/>
      <c r="H104" s="47"/>
      <c r="I104" s="47"/>
      <c r="J104" s="47"/>
      <c r="K104" s="47"/>
      <c r="L104" s="47"/>
      <c r="M104" s="47"/>
      <c r="N104" s="156"/>
      <c r="O104" s="157"/>
      <c r="P104" s="157"/>
      <c r="Q104" s="157"/>
    </row>
    <row r="105" spans="1:17" ht="30" customHeight="1" thickBot="1" thickTop="1">
      <c r="A105" s="150">
        <v>22</v>
      </c>
      <c r="B105" s="149"/>
      <c r="C105" s="149"/>
      <c r="D105" s="155"/>
      <c r="E105" s="153"/>
      <c r="F105" s="53"/>
      <c r="G105" s="47"/>
      <c r="H105" s="47"/>
      <c r="I105" s="47"/>
      <c r="J105" s="47"/>
      <c r="K105" s="47"/>
      <c r="L105" s="47"/>
      <c r="M105" s="47"/>
      <c r="N105" s="156"/>
      <c r="O105" s="157"/>
      <c r="P105" s="157"/>
      <c r="Q105" s="157"/>
    </row>
    <row r="106" spans="1:17" ht="30" customHeight="1" thickBot="1" thickTop="1">
      <c r="A106" s="150">
        <v>23</v>
      </c>
      <c r="B106" s="149"/>
      <c r="C106" s="149"/>
      <c r="D106" s="155"/>
      <c r="E106" s="153"/>
      <c r="F106" s="53"/>
      <c r="G106" s="47"/>
      <c r="H106" s="47"/>
      <c r="I106" s="47"/>
      <c r="J106" s="47"/>
      <c r="K106" s="47"/>
      <c r="L106" s="47"/>
      <c r="M106" s="47"/>
      <c r="N106" s="156"/>
      <c r="O106" s="157"/>
      <c r="P106" s="157"/>
      <c r="Q106" s="157"/>
    </row>
    <row r="107" spans="1:17" ht="30" customHeight="1" thickBot="1" thickTop="1">
      <c r="A107" s="150">
        <v>24</v>
      </c>
      <c r="B107" s="149"/>
      <c r="C107" s="149"/>
      <c r="D107" s="155"/>
      <c r="E107" s="153"/>
      <c r="F107" s="53"/>
      <c r="G107" s="47"/>
      <c r="H107" s="47"/>
      <c r="I107" s="47"/>
      <c r="J107" s="47"/>
      <c r="K107" s="47"/>
      <c r="L107" s="47"/>
      <c r="M107" s="47"/>
      <c r="N107" s="156"/>
      <c r="O107" s="157"/>
      <c r="P107" s="157"/>
      <c r="Q107" s="157"/>
    </row>
    <row r="108" spans="1:17" ht="30" customHeight="1" thickBot="1" thickTop="1">
      <c r="A108" s="150">
        <v>25</v>
      </c>
      <c r="B108" s="149"/>
      <c r="C108" s="149"/>
      <c r="D108" s="155"/>
      <c r="E108" s="153"/>
      <c r="F108" s="53"/>
      <c r="G108" s="47"/>
      <c r="H108" s="47"/>
      <c r="I108" s="47"/>
      <c r="J108" s="47"/>
      <c r="K108" s="47"/>
      <c r="L108" s="47"/>
      <c r="M108" s="47"/>
      <c r="N108" s="156"/>
      <c r="O108" s="157"/>
      <c r="P108" s="157"/>
      <c r="Q108" s="157"/>
    </row>
    <row r="109" spans="1:17" ht="30" customHeight="1" thickBot="1" thickTop="1">
      <c r="A109" s="150">
        <v>26</v>
      </c>
      <c r="B109" s="149"/>
      <c r="C109" s="149"/>
      <c r="D109" s="155"/>
      <c r="E109" s="153"/>
      <c r="F109" s="53"/>
      <c r="G109" s="47"/>
      <c r="H109" s="47"/>
      <c r="I109" s="47"/>
      <c r="J109" s="47"/>
      <c r="K109" s="47"/>
      <c r="L109" s="47"/>
      <c r="M109" s="47"/>
      <c r="N109" s="156"/>
      <c r="O109" s="157"/>
      <c r="P109" s="157"/>
      <c r="Q109" s="157"/>
    </row>
    <row r="110" spans="1:17" ht="30" customHeight="1" thickBot="1" thickTop="1">
      <c r="A110" s="150">
        <v>27</v>
      </c>
      <c r="B110" s="149"/>
      <c r="C110" s="149"/>
      <c r="D110" s="155"/>
      <c r="E110" s="153"/>
      <c r="F110" s="53"/>
      <c r="G110" s="47"/>
      <c r="H110" s="47"/>
      <c r="I110" s="47"/>
      <c r="J110" s="47"/>
      <c r="K110" s="47"/>
      <c r="L110" s="47"/>
      <c r="M110" s="47"/>
      <c r="N110" s="156"/>
      <c r="O110" s="157"/>
      <c r="P110" s="157"/>
      <c r="Q110" s="157"/>
    </row>
    <row r="111" spans="1:17" ht="30" customHeight="1" thickBot="1" thickTop="1">
      <c r="A111" s="150">
        <v>28</v>
      </c>
      <c r="B111" s="149"/>
      <c r="C111" s="149"/>
      <c r="D111" s="149"/>
      <c r="E111" s="153"/>
      <c r="F111" s="53"/>
      <c r="G111" s="47"/>
      <c r="H111" s="47"/>
      <c r="I111" s="47"/>
      <c r="J111" s="47"/>
      <c r="K111" s="47"/>
      <c r="L111" s="47"/>
      <c r="M111" s="47"/>
      <c r="N111" s="156"/>
      <c r="O111" s="157"/>
      <c r="P111" s="157"/>
      <c r="Q111" s="157"/>
    </row>
    <row r="112" spans="1:17" ht="30" customHeight="1" thickBot="1" thickTop="1">
      <c r="A112" s="150">
        <v>29</v>
      </c>
      <c r="B112" s="149"/>
      <c r="C112" s="149"/>
      <c r="D112" s="149"/>
      <c r="E112" s="153"/>
      <c r="F112" s="53"/>
      <c r="G112" s="47"/>
      <c r="H112" s="47"/>
      <c r="I112" s="47"/>
      <c r="J112" s="47"/>
      <c r="K112" s="47"/>
      <c r="L112" s="47"/>
      <c r="M112" s="47"/>
      <c r="N112" s="156"/>
      <c r="O112" s="157"/>
      <c r="P112" s="157"/>
      <c r="Q112" s="157"/>
    </row>
    <row r="113" spans="1:17" ht="30" customHeight="1" thickBot="1" thickTop="1">
      <c r="A113" s="150">
        <v>30</v>
      </c>
      <c r="B113" s="149"/>
      <c r="C113" s="149"/>
      <c r="D113" s="149"/>
      <c r="E113" s="153"/>
      <c r="F113" s="53"/>
      <c r="G113" s="47"/>
      <c r="H113" s="47"/>
      <c r="I113" s="47"/>
      <c r="J113" s="47"/>
      <c r="K113" s="47"/>
      <c r="L113" s="47"/>
      <c r="M113" s="47"/>
      <c r="N113" s="156"/>
      <c r="O113" s="157"/>
      <c r="P113" s="157"/>
      <c r="Q113" s="157"/>
    </row>
    <row r="114" spans="1:17" ht="30" customHeight="1" thickBot="1" thickTop="1">
      <c r="A114" s="150">
        <v>31</v>
      </c>
      <c r="B114" s="149"/>
      <c r="C114" s="149"/>
      <c r="D114" s="149"/>
      <c r="E114" s="153"/>
      <c r="F114" s="53"/>
      <c r="G114" s="47"/>
      <c r="H114" s="47"/>
      <c r="I114" s="47"/>
      <c r="J114" s="47"/>
      <c r="K114" s="47"/>
      <c r="L114" s="47"/>
      <c r="M114" s="47"/>
      <c r="N114" s="156"/>
      <c r="O114" s="157"/>
      <c r="P114" s="157"/>
      <c r="Q114" s="157"/>
    </row>
    <row r="115" spans="1:17" ht="30" customHeight="1" thickBot="1" thickTop="1">
      <c r="A115" s="150">
        <v>32</v>
      </c>
      <c r="B115" s="149"/>
      <c r="C115" s="149"/>
      <c r="D115" s="149"/>
      <c r="E115" s="153"/>
      <c r="F115" s="53"/>
      <c r="G115" s="47"/>
      <c r="H115" s="47"/>
      <c r="I115" s="47"/>
      <c r="J115" s="47"/>
      <c r="K115" s="47"/>
      <c r="L115" s="47"/>
      <c r="M115" s="47"/>
      <c r="N115" s="156"/>
      <c r="O115" s="157"/>
      <c r="P115" s="157"/>
      <c r="Q115" s="157"/>
    </row>
    <row r="116" spans="1:17" ht="30" customHeight="1" thickBot="1" thickTop="1">
      <c r="A116" s="150">
        <v>33</v>
      </c>
      <c r="B116" s="149"/>
      <c r="C116" s="149"/>
      <c r="D116" s="149"/>
      <c r="E116" s="153"/>
      <c r="F116" s="53"/>
      <c r="G116" s="47"/>
      <c r="H116" s="47"/>
      <c r="I116" s="47"/>
      <c r="J116" s="47"/>
      <c r="K116" s="47"/>
      <c r="L116" s="47"/>
      <c r="M116" s="47"/>
      <c r="N116" s="156"/>
      <c r="O116" s="157"/>
      <c r="P116" s="157"/>
      <c r="Q116" s="157"/>
    </row>
    <row r="117" spans="1:17" ht="30" customHeight="1" thickBot="1" thickTop="1">
      <c r="A117" s="150">
        <v>34</v>
      </c>
      <c r="B117" s="149"/>
      <c r="C117" s="149"/>
      <c r="D117" s="149"/>
      <c r="E117" s="153"/>
      <c r="F117" s="53"/>
      <c r="G117" s="47"/>
      <c r="H117" s="47"/>
      <c r="I117" s="47"/>
      <c r="J117" s="47"/>
      <c r="K117" s="47"/>
      <c r="L117" s="47"/>
      <c r="M117" s="47"/>
      <c r="N117" s="156"/>
      <c r="O117" s="157"/>
      <c r="P117" s="157"/>
      <c r="Q117" s="157"/>
    </row>
    <row r="118" spans="1:17" ht="30" customHeight="1" thickBot="1" thickTop="1">
      <c r="A118" s="150">
        <v>35</v>
      </c>
      <c r="B118" s="149"/>
      <c r="C118" s="149"/>
      <c r="D118" s="149"/>
      <c r="E118" s="153"/>
      <c r="F118" s="53"/>
      <c r="G118" s="47"/>
      <c r="H118" s="47"/>
      <c r="I118" s="47"/>
      <c r="J118" s="47"/>
      <c r="K118" s="47"/>
      <c r="L118" s="47"/>
      <c r="M118" s="47"/>
      <c r="N118" s="156"/>
      <c r="O118" s="157"/>
      <c r="P118" s="157"/>
      <c r="Q118" s="157"/>
    </row>
    <row r="119" spans="1:17" ht="30" customHeight="1" thickBot="1" thickTop="1">
      <c r="A119" s="150">
        <v>36</v>
      </c>
      <c r="B119" s="149"/>
      <c r="C119" s="149"/>
      <c r="D119" s="149"/>
      <c r="E119" s="153"/>
      <c r="F119" s="53"/>
      <c r="G119" s="47"/>
      <c r="H119" s="47"/>
      <c r="I119" s="47"/>
      <c r="J119" s="47"/>
      <c r="K119" s="47"/>
      <c r="L119" s="47"/>
      <c r="M119" s="47"/>
      <c r="N119" s="156"/>
      <c r="O119" s="157"/>
      <c r="P119" s="157"/>
      <c r="Q119" s="157"/>
    </row>
    <row r="120" spans="1:17" ht="30" customHeight="1" thickBot="1" thickTop="1">
      <c r="A120" s="150">
        <v>37</v>
      </c>
      <c r="B120" s="149"/>
      <c r="C120" s="149"/>
      <c r="D120" s="149"/>
      <c r="E120" s="153"/>
      <c r="F120" s="53"/>
      <c r="G120" s="47"/>
      <c r="H120" s="47"/>
      <c r="I120" s="47"/>
      <c r="J120" s="47"/>
      <c r="K120" s="47"/>
      <c r="L120" s="47"/>
      <c r="M120" s="47"/>
      <c r="N120" s="156"/>
      <c r="O120" s="157"/>
      <c r="P120" s="157"/>
      <c r="Q120" s="157"/>
    </row>
    <row r="121" spans="1:17" ht="30" customHeight="1" thickBot="1" thickTop="1">
      <c r="A121" s="150">
        <v>38</v>
      </c>
      <c r="B121" s="149"/>
      <c r="C121" s="149"/>
      <c r="D121" s="149"/>
      <c r="E121" s="153"/>
      <c r="F121" s="53"/>
      <c r="G121" s="47"/>
      <c r="H121" s="47"/>
      <c r="I121" s="47"/>
      <c r="J121" s="47"/>
      <c r="K121" s="47"/>
      <c r="L121" s="47"/>
      <c r="M121" s="47"/>
      <c r="N121" s="156"/>
      <c r="O121" s="157"/>
      <c r="P121" s="157"/>
      <c r="Q121" s="157"/>
    </row>
    <row r="122" spans="1:17" ht="30" customHeight="1" thickBot="1" thickTop="1">
      <c r="A122" s="150">
        <v>39</v>
      </c>
      <c r="B122" s="149"/>
      <c r="C122" s="149"/>
      <c r="D122" s="149"/>
      <c r="E122" s="153"/>
      <c r="F122" s="53"/>
      <c r="G122" s="47"/>
      <c r="H122" s="47"/>
      <c r="I122" s="47"/>
      <c r="J122" s="47"/>
      <c r="K122" s="47"/>
      <c r="L122" s="47"/>
      <c r="M122" s="47"/>
      <c r="N122" s="156"/>
      <c r="O122" s="157"/>
      <c r="P122" s="157"/>
      <c r="Q122" s="157"/>
    </row>
    <row r="123" spans="1:17" ht="30" customHeight="1" thickBot="1" thickTop="1">
      <c r="A123" s="150">
        <v>40</v>
      </c>
      <c r="B123" s="149"/>
      <c r="C123" s="149"/>
      <c r="D123" s="149"/>
      <c r="E123" s="153"/>
      <c r="F123" s="53"/>
      <c r="G123" s="47"/>
      <c r="H123" s="47"/>
      <c r="I123" s="47"/>
      <c r="J123" s="47"/>
      <c r="K123" s="47"/>
      <c r="L123" s="47"/>
      <c r="M123" s="47"/>
      <c r="N123" s="156"/>
      <c r="O123" s="157"/>
      <c r="P123" s="157"/>
      <c r="Q123" s="157"/>
    </row>
    <row r="124" spans="1:17" ht="30" customHeight="1" thickBot="1" thickTop="1">
      <c r="A124" s="150">
        <v>41</v>
      </c>
      <c r="B124" s="149"/>
      <c r="C124" s="149"/>
      <c r="D124" s="149"/>
      <c r="E124" s="153"/>
      <c r="F124" s="53"/>
      <c r="G124" s="47"/>
      <c r="H124" s="47"/>
      <c r="I124" s="47"/>
      <c r="J124" s="47"/>
      <c r="K124" s="47"/>
      <c r="L124" s="47"/>
      <c r="M124" s="47"/>
      <c r="N124" s="156"/>
      <c r="O124" s="157"/>
      <c r="P124" s="157"/>
      <c r="Q124" s="157"/>
    </row>
    <row r="125" spans="1:17" ht="30" customHeight="1" thickBot="1" thickTop="1">
      <c r="A125" s="150">
        <v>42</v>
      </c>
      <c r="B125" s="149"/>
      <c r="C125" s="149"/>
      <c r="D125" s="149"/>
      <c r="E125" s="153"/>
      <c r="F125" s="53"/>
      <c r="G125" s="47"/>
      <c r="H125" s="47"/>
      <c r="I125" s="47"/>
      <c r="J125" s="47"/>
      <c r="K125" s="47"/>
      <c r="L125" s="47"/>
      <c r="M125" s="47"/>
      <c r="N125" s="156"/>
      <c r="O125" s="157"/>
      <c r="P125" s="157"/>
      <c r="Q125" s="157"/>
    </row>
    <row r="126" spans="1:17" ht="30" customHeight="1" thickBot="1" thickTop="1">
      <c r="A126" s="150">
        <v>43</v>
      </c>
      <c r="B126" s="149"/>
      <c r="C126" s="149"/>
      <c r="D126" s="149"/>
      <c r="E126" s="153"/>
      <c r="F126" s="53"/>
      <c r="G126" s="47"/>
      <c r="H126" s="47"/>
      <c r="I126" s="47"/>
      <c r="J126" s="47"/>
      <c r="K126" s="47"/>
      <c r="L126" s="47"/>
      <c r="M126" s="47"/>
      <c r="N126" s="156"/>
      <c r="O126" s="157"/>
      <c r="P126" s="157"/>
      <c r="Q126" s="157"/>
    </row>
    <row r="127" spans="1:17" ht="30" customHeight="1" thickBot="1" thickTop="1">
      <c r="A127" s="150">
        <v>44</v>
      </c>
      <c r="B127" s="149"/>
      <c r="C127" s="149"/>
      <c r="D127" s="149"/>
      <c r="E127" s="153"/>
      <c r="F127" s="53"/>
      <c r="G127" s="47"/>
      <c r="H127" s="47"/>
      <c r="I127" s="47"/>
      <c r="J127" s="47"/>
      <c r="K127" s="47"/>
      <c r="L127" s="47"/>
      <c r="M127" s="47"/>
      <c r="N127" s="156"/>
      <c r="O127" s="157"/>
      <c r="P127" s="157"/>
      <c r="Q127" s="157"/>
    </row>
    <row r="128" spans="1:17" ht="30" customHeight="1" thickBot="1" thickTop="1">
      <c r="A128" s="150">
        <v>45</v>
      </c>
      <c r="B128" s="149"/>
      <c r="C128" s="149"/>
      <c r="D128" s="149"/>
      <c r="E128" s="153"/>
      <c r="F128" s="53"/>
      <c r="G128" s="47"/>
      <c r="H128" s="47"/>
      <c r="I128" s="47"/>
      <c r="J128" s="47"/>
      <c r="K128" s="47"/>
      <c r="L128" s="47"/>
      <c r="M128" s="47"/>
      <c r="N128" s="156"/>
      <c r="O128" s="157"/>
      <c r="P128" s="157"/>
      <c r="Q128" s="157"/>
    </row>
    <row r="129" spans="1:17" ht="30" customHeight="1" thickBot="1" thickTop="1">
      <c r="A129" s="150">
        <v>46</v>
      </c>
      <c r="B129" s="149"/>
      <c r="C129" s="149"/>
      <c r="D129" s="149"/>
      <c r="E129" s="153"/>
      <c r="F129" s="53"/>
      <c r="G129" s="47"/>
      <c r="H129" s="47"/>
      <c r="I129" s="47"/>
      <c r="J129" s="47"/>
      <c r="K129" s="47"/>
      <c r="L129" s="47"/>
      <c r="M129" s="47"/>
      <c r="N129" s="156"/>
      <c r="O129" s="157"/>
      <c r="P129" s="157"/>
      <c r="Q129" s="157"/>
    </row>
    <row r="130" spans="1:17" ht="30" customHeight="1" thickBot="1" thickTop="1">
      <c r="A130" s="150">
        <v>47</v>
      </c>
      <c r="B130" s="149"/>
      <c r="C130" s="149"/>
      <c r="D130" s="149"/>
      <c r="E130" s="153"/>
      <c r="F130" s="53"/>
      <c r="G130" s="47"/>
      <c r="H130" s="47"/>
      <c r="I130" s="47"/>
      <c r="J130" s="47"/>
      <c r="K130" s="47"/>
      <c r="L130" s="47"/>
      <c r="M130" s="47"/>
      <c r="N130" s="156"/>
      <c r="O130" s="157"/>
      <c r="P130" s="157"/>
      <c r="Q130" s="157"/>
    </row>
    <row r="131" spans="1:17" ht="30" customHeight="1" thickBot="1" thickTop="1">
      <c r="A131" s="150">
        <v>48</v>
      </c>
      <c r="B131" s="149"/>
      <c r="C131" s="149"/>
      <c r="D131" s="149"/>
      <c r="E131" s="153"/>
      <c r="F131" s="53"/>
      <c r="G131" s="47"/>
      <c r="H131" s="47"/>
      <c r="I131" s="47"/>
      <c r="J131" s="47"/>
      <c r="K131" s="47"/>
      <c r="L131" s="47"/>
      <c r="M131" s="47"/>
      <c r="N131" s="156"/>
      <c r="O131" s="157"/>
      <c r="P131" s="157"/>
      <c r="Q131" s="157"/>
    </row>
    <row r="132" spans="1:17" ht="30" customHeight="1" thickBot="1" thickTop="1">
      <c r="A132" s="150">
        <v>49</v>
      </c>
      <c r="B132" s="149"/>
      <c r="C132" s="149"/>
      <c r="D132" s="149"/>
      <c r="E132" s="153"/>
      <c r="F132" s="53"/>
      <c r="G132" s="47"/>
      <c r="H132" s="47"/>
      <c r="I132" s="47"/>
      <c r="J132" s="47"/>
      <c r="K132" s="47"/>
      <c r="L132" s="47"/>
      <c r="M132" s="47"/>
      <c r="N132" s="156"/>
      <c r="O132" s="157"/>
      <c r="P132" s="157"/>
      <c r="Q132" s="157"/>
    </row>
    <row r="133" spans="1:17" ht="30" customHeight="1" thickBot="1" thickTop="1">
      <c r="A133" s="150">
        <v>50</v>
      </c>
      <c r="B133" s="149"/>
      <c r="C133" s="149"/>
      <c r="D133" s="149"/>
      <c r="E133" s="153"/>
      <c r="F133" s="53"/>
      <c r="G133" s="47"/>
      <c r="H133" s="47"/>
      <c r="I133" s="47"/>
      <c r="J133" s="47"/>
      <c r="K133" s="47"/>
      <c r="L133" s="47"/>
      <c r="M133" s="47"/>
      <c r="N133" s="156"/>
      <c r="O133" s="157"/>
      <c r="P133" s="157"/>
      <c r="Q133" s="157"/>
    </row>
    <row r="134" spans="1:17" ht="30" customHeight="1" thickBot="1" thickTop="1">
      <c r="A134" s="150">
        <v>51</v>
      </c>
      <c r="B134" s="149"/>
      <c r="C134" s="149"/>
      <c r="D134" s="149"/>
      <c r="E134" s="153"/>
      <c r="F134" s="53"/>
      <c r="G134" s="47"/>
      <c r="H134" s="47"/>
      <c r="I134" s="47"/>
      <c r="J134" s="47"/>
      <c r="K134" s="47"/>
      <c r="L134" s="47"/>
      <c r="M134" s="47"/>
      <c r="N134" s="156"/>
      <c r="O134" s="157"/>
      <c r="P134" s="157"/>
      <c r="Q134" s="157"/>
    </row>
    <row r="135" spans="1:17" ht="30" customHeight="1" thickBot="1" thickTop="1">
      <c r="A135" s="150">
        <v>52</v>
      </c>
      <c r="B135" s="149"/>
      <c r="C135" s="149"/>
      <c r="D135" s="149"/>
      <c r="E135" s="153"/>
      <c r="F135" s="53"/>
      <c r="G135" s="47"/>
      <c r="H135" s="47"/>
      <c r="I135" s="47"/>
      <c r="J135" s="47"/>
      <c r="K135" s="47"/>
      <c r="L135" s="47"/>
      <c r="M135" s="47"/>
      <c r="N135" s="156"/>
      <c r="O135" s="157"/>
      <c r="P135" s="157"/>
      <c r="Q135" s="157"/>
    </row>
    <row r="136" spans="1:17" ht="30" customHeight="1" thickBot="1" thickTop="1">
      <c r="A136" s="150">
        <v>53</v>
      </c>
      <c r="B136" s="149"/>
      <c r="C136" s="149"/>
      <c r="D136" s="149"/>
      <c r="E136" s="153"/>
      <c r="F136" s="53"/>
      <c r="G136" s="47"/>
      <c r="H136" s="47"/>
      <c r="I136" s="47"/>
      <c r="J136" s="47"/>
      <c r="K136" s="47"/>
      <c r="L136" s="47"/>
      <c r="M136" s="47"/>
      <c r="N136" s="156"/>
      <c r="O136" s="157"/>
      <c r="P136" s="157"/>
      <c r="Q136" s="157"/>
    </row>
    <row r="137" spans="1:17" ht="30" customHeight="1" thickBot="1" thickTop="1">
      <c r="A137" s="150">
        <v>54</v>
      </c>
      <c r="B137" s="149"/>
      <c r="C137" s="149"/>
      <c r="D137" s="149"/>
      <c r="E137" s="153"/>
      <c r="F137" s="53"/>
      <c r="G137" s="47"/>
      <c r="H137" s="47"/>
      <c r="I137" s="47"/>
      <c r="J137" s="47"/>
      <c r="K137" s="47"/>
      <c r="L137" s="47"/>
      <c r="M137" s="47"/>
      <c r="N137" s="156"/>
      <c r="O137" s="157"/>
      <c r="P137" s="157"/>
      <c r="Q137" s="157"/>
    </row>
    <row r="138" spans="1:17" ht="30" customHeight="1" thickBot="1" thickTop="1">
      <c r="A138" s="150">
        <v>55</v>
      </c>
      <c r="B138" s="149"/>
      <c r="C138" s="149"/>
      <c r="D138" s="149"/>
      <c r="E138" s="153"/>
      <c r="F138" s="53"/>
      <c r="G138" s="47"/>
      <c r="H138" s="47"/>
      <c r="I138" s="47"/>
      <c r="J138" s="47"/>
      <c r="K138" s="47"/>
      <c r="L138" s="47"/>
      <c r="M138" s="47"/>
      <c r="N138" s="156"/>
      <c r="O138" s="157"/>
      <c r="P138" s="157"/>
      <c r="Q138" s="157"/>
    </row>
    <row r="139" spans="1:17" ht="30" customHeight="1" thickBot="1" thickTop="1">
      <c r="A139" s="150">
        <v>56</v>
      </c>
      <c r="B139" s="149"/>
      <c r="C139" s="149"/>
      <c r="D139" s="149"/>
      <c r="E139" s="153"/>
      <c r="F139" s="53"/>
      <c r="G139" s="47"/>
      <c r="H139" s="47"/>
      <c r="I139" s="47"/>
      <c r="J139" s="47"/>
      <c r="K139" s="47"/>
      <c r="L139" s="47"/>
      <c r="M139" s="47"/>
      <c r="N139" s="156"/>
      <c r="O139" s="157"/>
      <c r="P139" s="157"/>
      <c r="Q139" s="157"/>
    </row>
    <row r="140" spans="1:17" ht="30" customHeight="1" thickBot="1" thickTop="1">
      <c r="A140" s="150">
        <v>57</v>
      </c>
      <c r="B140" s="149"/>
      <c r="C140" s="149"/>
      <c r="D140" s="149"/>
      <c r="E140" s="153"/>
      <c r="F140" s="53"/>
      <c r="G140" s="47"/>
      <c r="H140" s="47"/>
      <c r="I140" s="47"/>
      <c r="J140" s="47"/>
      <c r="K140" s="47"/>
      <c r="L140" s="47"/>
      <c r="M140" s="47"/>
      <c r="N140" s="156"/>
      <c r="O140" s="157"/>
      <c r="P140" s="157"/>
      <c r="Q140" s="157"/>
    </row>
    <row r="141" spans="1:17" ht="30" customHeight="1" thickBot="1" thickTop="1">
      <c r="A141" s="150">
        <v>58</v>
      </c>
      <c r="B141" s="149"/>
      <c r="C141" s="149"/>
      <c r="D141" s="149"/>
      <c r="E141" s="153"/>
      <c r="F141" s="53"/>
      <c r="G141" s="47"/>
      <c r="H141" s="47"/>
      <c r="I141" s="47"/>
      <c r="J141" s="47"/>
      <c r="K141" s="47"/>
      <c r="L141" s="47"/>
      <c r="M141" s="47"/>
      <c r="N141" s="156"/>
      <c r="O141" s="157"/>
      <c r="P141" s="157"/>
      <c r="Q141" s="157"/>
    </row>
    <row r="142" spans="1:17" ht="30" customHeight="1" thickBot="1" thickTop="1">
      <c r="A142" s="150">
        <v>59</v>
      </c>
      <c r="B142" s="149"/>
      <c r="C142" s="149"/>
      <c r="D142" s="149"/>
      <c r="E142" s="148"/>
      <c r="F142" s="47"/>
      <c r="G142" s="47"/>
      <c r="H142" s="47"/>
      <c r="I142" s="47"/>
      <c r="J142" s="47"/>
      <c r="K142" s="47"/>
      <c r="L142" s="47"/>
      <c r="M142" s="47"/>
      <c r="N142" s="156"/>
      <c r="O142" s="157"/>
      <c r="P142" s="157"/>
      <c r="Q142" s="157"/>
    </row>
    <row r="143" spans="1:17" ht="30" customHeight="1" thickBot="1" thickTop="1">
      <c r="A143" s="150">
        <v>60</v>
      </c>
      <c r="B143" s="149"/>
      <c r="C143" s="149"/>
      <c r="D143" s="149"/>
      <c r="E143" s="148"/>
      <c r="F143" s="47"/>
      <c r="G143" s="47"/>
      <c r="H143" s="47"/>
      <c r="I143" s="47"/>
      <c r="J143" s="47"/>
      <c r="K143" s="47"/>
      <c r="L143" s="47"/>
      <c r="M143" s="47"/>
      <c r="N143" s="156"/>
      <c r="O143" s="157"/>
      <c r="P143" s="157"/>
      <c r="Q143" s="157"/>
    </row>
    <row r="144" spans="1:17" ht="30" customHeight="1" thickBot="1" thickTop="1">
      <c r="A144" s="150">
        <v>61</v>
      </c>
      <c r="B144" s="149"/>
      <c r="C144" s="149"/>
      <c r="D144" s="149"/>
      <c r="E144" s="148"/>
      <c r="F144" s="47"/>
      <c r="G144" s="47"/>
      <c r="H144" s="47"/>
      <c r="I144" s="47"/>
      <c r="J144" s="47"/>
      <c r="K144" s="47"/>
      <c r="L144" s="47"/>
      <c r="M144" s="47"/>
      <c r="N144" s="156"/>
      <c r="O144" s="157"/>
      <c r="P144" s="157"/>
      <c r="Q144" s="157"/>
    </row>
    <row r="145" spans="1:17" ht="30" customHeight="1" thickBot="1" thickTop="1">
      <c r="A145" s="150">
        <v>62</v>
      </c>
      <c r="B145" s="149"/>
      <c r="C145" s="149"/>
      <c r="D145" s="149"/>
      <c r="E145" s="148"/>
      <c r="F145" s="47"/>
      <c r="G145" s="47"/>
      <c r="H145" s="47"/>
      <c r="I145" s="47"/>
      <c r="J145" s="47"/>
      <c r="K145" s="47"/>
      <c r="L145" s="47"/>
      <c r="M145" s="47"/>
      <c r="N145" s="156"/>
      <c r="O145" s="157"/>
      <c r="P145" s="157"/>
      <c r="Q145" s="157"/>
    </row>
    <row r="146" spans="1:17" ht="30" customHeight="1" thickBot="1" thickTop="1">
      <c r="A146" s="150">
        <v>63</v>
      </c>
      <c r="B146" s="149"/>
      <c r="C146" s="149"/>
      <c r="D146" s="149"/>
      <c r="E146" s="148"/>
      <c r="F146" s="47"/>
      <c r="G146" s="47"/>
      <c r="H146" s="47"/>
      <c r="I146" s="47"/>
      <c r="J146" s="47"/>
      <c r="K146" s="47"/>
      <c r="L146" s="47"/>
      <c r="M146" s="47"/>
      <c r="N146" s="156"/>
      <c r="O146" s="157"/>
      <c r="P146" s="157"/>
      <c r="Q146" s="157"/>
    </row>
    <row r="147" spans="1:17" ht="30" customHeight="1" thickBot="1" thickTop="1">
      <c r="A147" s="150">
        <v>64</v>
      </c>
      <c r="B147" s="149"/>
      <c r="C147" s="149"/>
      <c r="D147" s="149"/>
      <c r="E147" s="148"/>
      <c r="F147" s="47"/>
      <c r="G147" s="47"/>
      <c r="H147" s="47"/>
      <c r="I147" s="47"/>
      <c r="J147" s="47"/>
      <c r="K147" s="47"/>
      <c r="L147" s="47"/>
      <c r="M147" s="47"/>
      <c r="N147" s="156"/>
      <c r="O147" s="157"/>
      <c r="P147" s="157"/>
      <c r="Q147" s="157"/>
    </row>
    <row r="148" spans="1:17" ht="30" customHeight="1" thickBot="1" thickTop="1">
      <c r="A148" s="150">
        <v>65</v>
      </c>
      <c r="B148" s="149"/>
      <c r="C148" s="149"/>
      <c r="D148" s="149"/>
      <c r="E148" s="148"/>
      <c r="F148" s="47"/>
      <c r="G148" s="47"/>
      <c r="H148" s="47"/>
      <c r="I148" s="47"/>
      <c r="J148" s="47"/>
      <c r="K148" s="47"/>
      <c r="L148" s="47"/>
      <c r="M148" s="47"/>
      <c r="N148" s="156"/>
      <c r="O148" s="157"/>
      <c r="P148" s="157"/>
      <c r="Q148" s="157"/>
    </row>
    <row r="149" spans="1:17" ht="30" customHeight="1" thickBot="1" thickTop="1">
      <c r="A149" s="150">
        <v>66</v>
      </c>
      <c r="B149" s="149"/>
      <c r="C149" s="149"/>
      <c r="D149" s="149"/>
      <c r="E149" s="148"/>
      <c r="F149" s="47"/>
      <c r="G149" s="47"/>
      <c r="H149" s="47"/>
      <c r="I149" s="47"/>
      <c r="J149" s="47"/>
      <c r="K149" s="47"/>
      <c r="L149" s="47"/>
      <c r="M149" s="47"/>
      <c r="N149" s="156"/>
      <c r="O149" s="157"/>
      <c r="P149" s="157"/>
      <c r="Q149" s="157"/>
    </row>
    <row r="150" spans="1:17" ht="30" customHeight="1" thickBot="1" thickTop="1">
      <c r="A150" s="150">
        <v>67</v>
      </c>
      <c r="B150" s="149"/>
      <c r="C150" s="149"/>
      <c r="D150" s="149"/>
      <c r="E150" s="148"/>
      <c r="F150" s="47"/>
      <c r="G150" s="47"/>
      <c r="H150" s="47"/>
      <c r="I150" s="47"/>
      <c r="J150" s="47"/>
      <c r="K150" s="47"/>
      <c r="L150" s="47"/>
      <c r="M150" s="47"/>
      <c r="N150" s="156"/>
      <c r="O150" s="157"/>
      <c r="P150" s="157"/>
      <c r="Q150" s="157"/>
    </row>
    <row r="151" spans="1:17" ht="30" customHeight="1" thickBot="1" thickTop="1">
      <c r="A151" s="150">
        <v>68</v>
      </c>
      <c r="B151" s="149"/>
      <c r="C151" s="149"/>
      <c r="D151" s="149"/>
      <c r="E151" s="148"/>
      <c r="F151" s="47"/>
      <c r="G151" s="47"/>
      <c r="H151" s="47"/>
      <c r="I151" s="47"/>
      <c r="J151" s="47"/>
      <c r="K151" s="47"/>
      <c r="L151" s="47"/>
      <c r="M151" s="47"/>
      <c r="N151" s="156"/>
      <c r="O151" s="157"/>
      <c r="P151" s="157"/>
      <c r="Q151" s="157"/>
    </row>
    <row r="152" spans="1:17" ht="30" customHeight="1" thickBot="1" thickTop="1">
      <c r="A152" s="150">
        <v>69</v>
      </c>
      <c r="B152" s="149"/>
      <c r="C152" s="149"/>
      <c r="D152" s="149"/>
      <c r="E152" s="148"/>
      <c r="F152" s="47"/>
      <c r="G152" s="47"/>
      <c r="H152" s="47"/>
      <c r="I152" s="47"/>
      <c r="J152" s="47"/>
      <c r="K152" s="47"/>
      <c r="L152" s="47"/>
      <c r="M152" s="47"/>
      <c r="N152" s="156"/>
      <c r="O152" s="157"/>
      <c r="P152" s="157"/>
      <c r="Q152" s="157"/>
    </row>
    <row r="153" spans="1:17" ht="30" customHeight="1" thickBot="1" thickTop="1">
      <c r="A153" s="150">
        <v>70</v>
      </c>
      <c r="B153" s="149"/>
      <c r="C153" s="149"/>
      <c r="D153" s="149"/>
      <c r="E153" s="148"/>
      <c r="F153" s="47"/>
      <c r="G153" s="47"/>
      <c r="H153" s="47"/>
      <c r="I153" s="47"/>
      <c r="J153" s="47"/>
      <c r="K153" s="47"/>
      <c r="L153" s="47"/>
      <c r="M153" s="47"/>
      <c r="N153" s="156"/>
      <c r="O153" s="157"/>
      <c r="P153" s="157"/>
      <c r="Q153" s="157"/>
    </row>
    <row r="154" spans="1:17" ht="30" customHeight="1" thickBot="1" thickTop="1">
      <c r="A154" s="150">
        <v>71</v>
      </c>
      <c r="B154" s="149"/>
      <c r="C154" s="149"/>
      <c r="D154" s="149"/>
      <c r="E154" s="148"/>
      <c r="F154" s="47"/>
      <c r="G154" s="47"/>
      <c r="H154" s="47"/>
      <c r="I154" s="47"/>
      <c r="J154" s="47"/>
      <c r="K154" s="47"/>
      <c r="L154" s="47"/>
      <c r="M154" s="47"/>
      <c r="N154" s="156"/>
      <c r="O154" s="157"/>
      <c r="P154" s="157"/>
      <c r="Q154" s="157"/>
    </row>
    <row r="155" spans="1:17" ht="30" customHeight="1" thickBot="1" thickTop="1">
      <c r="A155" s="150">
        <v>72</v>
      </c>
      <c r="B155" s="149"/>
      <c r="C155" s="149"/>
      <c r="D155" s="149"/>
      <c r="E155" s="148"/>
      <c r="F155" s="47"/>
      <c r="G155" s="47"/>
      <c r="H155" s="47"/>
      <c r="I155" s="47"/>
      <c r="J155" s="47"/>
      <c r="K155" s="47"/>
      <c r="L155" s="47"/>
      <c r="M155" s="47"/>
      <c r="N155" s="156"/>
      <c r="O155" s="157"/>
      <c r="P155" s="157"/>
      <c r="Q155" s="157"/>
    </row>
    <row r="156" spans="1:17" ht="30" customHeight="1" thickBot="1" thickTop="1">
      <c r="A156" s="150">
        <v>73</v>
      </c>
      <c r="B156" s="149"/>
      <c r="C156" s="149"/>
      <c r="D156" s="149"/>
      <c r="E156" s="148"/>
      <c r="F156" s="47"/>
      <c r="G156" s="47"/>
      <c r="H156" s="47"/>
      <c r="I156" s="47"/>
      <c r="J156" s="47"/>
      <c r="K156" s="47"/>
      <c r="L156" s="47"/>
      <c r="M156" s="47"/>
      <c r="N156" s="156"/>
      <c r="O156" s="157"/>
      <c r="P156" s="157"/>
      <c r="Q156" s="157"/>
    </row>
    <row r="157" spans="1:17" ht="30" customHeight="1" thickBot="1" thickTop="1">
      <c r="A157" s="150">
        <v>74</v>
      </c>
      <c r="B157" s="149"/>
      <c r="C157" s="149"/>
      <c r="D157" s="149"/>
      <c r="E157" s="148"/>
      <c r="F157" s="47"/>
      <c r="G157" s="47"/>
      <c r="H157" s="47"/>
      <c r="I157" s="47"/>
      <c r="J157" s="47"/>
      <c r="K157" s="47"/>
      <c r="L157" s="47"/>
      <c r="M157" s="47"/>
      <c r="N157" s="156"/>
      <c r="O157" s="157"/>
      <c r="P157" s="157"/>
      <c r="Q157" s="157"/>
    </row>
    <row r="158" spans="1:17" ht="30" customHeight="1" thickBot="1" thickTop="1">
      <c r="A158" s="150">
        <v>75</v>
      </c>
      <c r="B158" s="149"/>
      <c r="C158" s="149"/>
      <c r="D158" s="149"/>
      <c r="E158" s="148"/>
      <c r="F158" s="47"/>
      <c r="G158" s="47"/>
      <c r="H158" s="47"/>
      <c r="I158" s="47"/>
      <c r="J158" s="47"/>
      <c r="K158" s="47"/>
      <c r="L158" s="47"/>
      <c r="M158" s="47"/>
      <c r="N158" s="156"/>
      <c r="O158" s="157"/>
      <c r="P158" s="157"/>
      <c r="Q158" s="157"/>
    </row>
    <row r="159" spans="1:17" ht="30" customHeight="1" thickBot="1" thickTop="1">
      <c r="A159" s="150">
        <v>76</v>
      </c>
      <c r="B159" s="149"/>
      <c r="C159" s="149"/>
      <c r="D159" s="149"/>
      <c r="E159" s="148"/>
      <c r="F159" s="47"/>
      <c r="G159" s="47"/>
      <c r="H159" s="47"/>
      <c r="I159" s="47"/>
      <c r="J159" s="47"/>
      <c r="K159" s="47"/>
      <c r="L159" s="47"/>
      <c r="M159" s="47"/>
      <c r="N159" s="156"/>
      <c r="O159" s="157"/>
      <c r="P159" s="157"/>
      <c r="Q159" s="157"/>
    </row>
    <row r="160" spans="1:17" ht="30" customHeight="1" thickBot="1" thickTop="1">
      <c r="A160" s="150">
        <v>77</v>
      </c>
      <c r="B160" s="149"/>
      <c r="C160" s="149"/>
      <c r="D160" s="149"/>
      <c r="E160" s="148"/>
      <c r="F160" s="47"/>
      <c r="G160" s="47"/>
      <c r="H160" s="47"/>
      <c r="I160" s="47"/>
      <c r="J160" s="47"/>
      <c r="K160" s="47"/>
      <c r="L160" s="47"/>
      <c r="M160" s="47"/>
      <c r="N160" s="156"/>
      <c r="O160" s="157"/>
      <c r="P160" s="157"/>
      <c r="Q160" s="157"/>
    </row>
    <row r="161" spans="1:17" ht="30" customHeight="1" thickBot="1" thickTop="1">
      <c r="A161" s="150">
        <v>78</v>
      </c>
      <c r="B161" s="149"/>
      <c r="C161" s="149"/>
      <c r="D161" s="149"/>
      <c r="E161" s="148"/>
      <c r="F161" s="47"/>
      <c r="G161" s="47"/>
      <c r="H161" s="47"/>
      <c r="I161" s="47"/>
      <c r="J161" s="47"/>
      <c r="K161" s="47"/>
      <c r="L161" s="47"/>
      <c r="M161" s="47"/>
      <c r="N161" s="156"/>
      <c r="O161" s="157"/>
      <c r="P161" s="157"/>
      <c r="Q161" s="157"/>
    </row>
    <row r="162" spans="1:17" ht="30" customHeight="1" thickBot="1" thickTop="1">
      <c r="A162" s="150">
        <v>79</v>
      </c>
      <c r="B162" s="149"/>
      <c r="C162" s="149"/>
      <c r="D162" s="149"/>
      <c r="E162" s="148"/>
      <c r="F162" s="47"/>
      <c r="G162" s="47"/>
      <c r="H162" s="47"/>
      <c r="I162" s="47"/>
      <c r="J162" s="47"/>
      <c r="K162" s="47"/>
      <c r="L162" s="47"/>
      <c r="M162" s="47"/>
      <c r="N162" s="156"/>
      <c r="O162" s="157"/>
      <c r="P162" s="157"/>
      <c r="Q162" s="157"/>
    </row>
    <row r="163" spans="1:17" ht="30" customHeight="1" thickBot="1" thickTop="1">
      <c r="A163" s="150">
        <v>80</v>
      </c>
      <c r="B163" s="149"/>
      <c r="C163" s="149"/>
      <c r="D163" s="149"/>
      <c r="E163" s="148"/>
      <c r="F163" s="47"/>
      <c r="G163" s="47"/>
      <c r="H163" s="47"/>
      <c r="I163" s="47"/>
      <c r="J163" s="47"/>
      <c r="K163" s="47"/>
      <c r="L163" s="47"/>
      <c r="M163" s="47"/>
      <c r="N163" s="156"/>
      <c r="O163" s="157"/>
      <c r="P163" s="157"/>
      <c r="Q163" s="157"/>
    </row>
    <row r="164" spans="1:17" ht="30" customHeight="1" thickBot="1" thickTop="1">
      <c r="A164" s="150">
        <v>81</v>
      </c>
      <c r="B164" s="149"/>
      <c r="C164" s="149"/>
      <c r="D164" s="149"/>
      <c r="E164" s="148"/>
      <c r="F164" s="47"/>
      <c r="G164" s="47"/>
      <c r="H164" s="47"/>
      <c r="I164" s="47"/>
      <c r="J164" s="47"/>
      <c r="K164" s="47"/>
      <c r="L164" s="47"/>
      <c r="M164" s="47"/>
      <c r="N164" s="156"/>
      <c r="O164" s="157"/>
      <c r="P164" s="157"/>
      <c r="Q164" s="157"/>
    </row>
    <row r="165" spans="1:17" ht="30" customHeight="1" thickBot="1" thickTop="1">
      <c r="A165" s="150">
        <v>82</v>
      </c>
      <c r="B165" s="149"/>
      <c r="C165" s="149"/>
      <c r="D165" s="149"/>
      <c r="E165" s="148"/>
      <c r="F165" s="47"/>
      <c r="G165" s="47"/>
      <c r="H165" s="47"/>
      <c r="I165" s="47"/>
      <c r="J165" s="47"/>
      <c r="K165" s="47"/>
      <c r="L165" s="47"/>
      <c r="M165" s="47"/>
      <c r="N165" s="156"/>
      <c r="O165" s="157"/>
      <c r="P165" s="157"/>
      <c r="Q165" s="157"/>
    </row>
    <row r="166" spans="1:17" ht="30" customHeight="1" thickBot="1" thickTop="1">
      <c r="A166" s="150">
        <v>83</v>
      </c>
      <c r="B166" s="149"/>
      <c r="C166" s="149"/>
      <c r="D166" s="149"/>
      <c r="E166" s="148"/>
      <c r="F166" s="47"/>
      <c r="G166" s="47"/>
      <c r="H166" s="47"/>
      <c r="I166" s="47"/>
      <c r="J166" s="47"/>
      <c r="K166" s="47"/>
      <c r="L166" s="47"/>
      <c r="M166" s="47"/>
      <c r="N166" s="156"/>
      <c r="O166" s="157"/>
      <c r="P166" s="157"/>
      <c r="Q166" s="157"/>
    </row>
    <row r="167" spans="1:17" ht="30" customHeight="1" thickBot="1" thickTop="1">
      <c r="A167" s="150">
        <v>84</v>
      </c>
      <c r="B167" s="149"/>
      <c r="C167" s="149"/>
      <c r="D167" s="149"/>
      <c r="E167" s="148"/>
      <c r="F167" s="47"/>
      <c r="G167" s="47"/>
      <c r="H167" s="47"/>
      <c r="I167" s="47"/>
      <c r="J167" s="47"/>
      <c r="K167" s="47"/>
      <c r="L167" s="47"/>
      <c r="M167" s="47"/>
      <c r="N167" s="156"/>
      <c r="O167" s="157"/>
      <c r="P167" s="157"/>
      <c r="Q167" s="157"/>
    </row>
    <row r="168" spans="1:17" ht="30" customHeight="1" thickBot="1" thickTop="1">
      <c r="A168" s="150">
        <v>85</v>
      </c>
      <c r="B168" s="149"/>
      <c r="C168" s="149"/>
      <c r="D168" s="149"/>
      <c r="E168" s="148"/>
      <c r="F168" s="47"/>
      <c r="G168" s="47"/>
      <c r="H168" s="47"/>
      <c r="I168" s="47"/>
      <c r="J168" s="47"/>
      <c r="K168" s="47"/>
      <c r="L168" s="47"/>
      <c r="M168" s="47"/>
      <c r="N168" s="156"/>
      <c r="O168" s="157"/>
      <c r="P168" s="157"/>
      <c r="Q168" s="157"/>
    </row>
    <row r="169" spans="1:17" ht="30" customHeight="1" thickBot="1" thickTop="1">
      <c r="A169" s="150">
        <v>86</v>
      </c>
      <c r="B169" s="149"/>
      <c r="C169" s="149"/>
      <c r="D169" s="149"/>
      <c r="E169" s="148"/>
      <c r="F169" s="47"/>
      <c r="G169" s="47"/>
      <c r="H169" s="47"/>
      <c r="I169" s="47"/>
      <c r="J169" s="47"/>
      <c r="K169" s="47"/>
      <c r="L169" s="47"/>
      <c r="M169" s="47"/>
      <c r="N169" s="156"/>
      <c r="O169" s="157"/>
      <c r="P169" s="157"/>
      <c r="Q169" s="157"/>
    </row>
    <row r="170" spans="1:17" ht="30" customHeight="1" thickBot="1" thickTop="1">
      <c r="A170" s="150">
        <v>87</v>
      </c>
      <c r="B170" s="149"/>
      <c r="C170" s="149"/>
      <c r="D170" s="149"/>
      <c r="E170" s="148"/>
      <c r="F170" s="47"/>
      <c r="G170" s="47"/>
      <c r="H170" s="47"/>
      <c r="I170" s="47"/>
      <c r="J170" s="47"/>
      <c r="K170" s="47"/>
      <c r="L170" s="47"/>
      <c r="M170" s="47"/>
      <c r="N170" s="156"/>
      <c r="O170" s="157"/>
      <c r="P170" s="157"/>
      <c r="Q170" s="157"/>
    </row>
    <row r="171" spans="1:17" ht="30" customHeight="1" thickBot="1" thickTop="1">
      <c r="A171" s="150">
        <v>88</v>
      </c>
      <c r="B171" s="149"/>
      <c r="C171" s="149"/>
      <c r="D171" s="149"/>
      <c r="E171" s="148"/>
      <c r="F171" s="47"/>
      <c r="G171" s="47"/>
      <c r="H171" s="47"/>
      <c r="I171" s="47"/>
      <c r="J171" s="47"/>
      <c r="K171" s="47"/>
      <c r="L171" s="47"/>
      <c r="M171" s="47"/>
      <c r="N171" s="156"/>
      <c r="O171" s="157"/>
      <c r="P171" s="157"/>
      <c r="Q171" s="157"/>
    </row>
    <row r="172" spans="1:17" ht="30" customHeight="1" thickBot="1" thickTop="1">
      <c r="A172" s="150">
        <v>89</v>
      </c>
      <c r="B172" s="149"/>
      <c r="C172" s="149"/>
      <c r="D172" s="149"/>
      <c r="E172" s="148"/>
      <c r="F172" s="47"/>
      <c r="G172" s="47"/>
      <c r="H172" s="47"/>
      <c r="I172" s="47"/>
      <c r="J172" s="47"/>
      <c r="K172" s="47"/>
      <c r="L172" s="47"/>
      <c r="M172" s="47"/>
      <c r="N172" s="156"/>
      <c r="O172" s="157"/>
      <c r="P172" s="157"/>
      <c r="Q172" s="157"/>
    </row>
    <row r="173" spans="1:17" ht="30" customHeight="1" thickBot="1" thickTop="1">
      <c r="A173" s="150">
        <v>90</v>
      </c>
      <c r="B173" s="149"/>
      <c r="C173" s="149"/>
      <c r="D173" s="149"/>
      <c r="E173" s="148"/>
      <c r="F173" s="47"/>
      <c r="G173" s="47"/>
      <c r="H173" s="47"/>
      <c r="I173" s="47"/>
      <c r="J173" s="47"/>
      <c r="K173" s="47"/>
      <c r="L173" s="47"/>
      <c r="M173" s="47"/>
      <c r="N173" s="156"/>
      <c r="O173" s="157"/>
      <c r="P173" s="157"/>
      <c r="Q173" s="157"/>
    </row>
    <row r="174" spans="1:17" ht="30" customHeight="1" thickBot="1" thickTop="1">
      <c r="A174" s="150">
        <v>91</v>
      </c>
      <c r="B174" s="149"/>
      <c r="C174" s="149"/>
      <c r="D174" s="149"/>
      <c r="E174" s="148"/>
      <c r="F174" s="47"/>
      <c r="G174" s="47"/>
      <c r="H174" s="47"/>
      <c r="I174" s="47"/>
      <c r="J174" s="47"/>
      <c r="K174" s="47"/>
      <c r="L174" s="47"/>
      <c r="M174" s="47"/>
      <c r="N174" s="156"/>
      <c r="O174" s="157"/>
      <c r="P174" s="157"/>
      <c r="Q174" s="157"/>
    </row>
    <row r="175" spans="1:17" ht="30" customHeight="1" thickBot="1" thickTop="1">
      <c r="A175" s="150">
        <v>92</v>
      </c>
      <c r="B175" s="149"/>
      <c r="C175" s="149"/>
      <c r="D175" s="149"/>
      <c r="E175" s="148"/>
      <c r="F175" s="47"/>
      <c r="G175" s="47"/>
      <c r="H175" s="47"/>
      <c r="I175" s="47"/>
      <c r="J175" s="47"/>
      <c r="K175" s="47"/>
      <c r="L175" s="47"/>
      <c r="M175" s="47"/>
      <c r="N175" s="156"/>
      <c r="O175" s="157"/>
      <c r="P175" s="157"/>
      <c r="Q175" s="157"/>
    </row>
    <row r="176" spans="1:17" ht="30" customHeight="1" thickBot="1" thickTop="1">
      <c r="A176" s="150">
        <v>93</v>
      </c>
      <c r="B176" s="149"/>
      <c r="C176" s="149"/>
      <c r="D176" s="149"/>
      <c r="E176" s="148"/>
      <c r="F176" s="47"/>
      <c r="G176" s="47"/>
      <c r="H176" s="47"/>
      <c r="I176" s="47"/>
      <c r="J176" s="47"/>
      <c r="K176" s="47"/>
      <c r="L176" s="47"/>
      <c r="M176" s="47"/>
      <c r="N176" s="156"/>
      <c r="O176" s="157"/>
      <c r="P176" s="157"/>
      <c r="Q176" s="157"/>
    </row>
    <row r="177" spans="1:17" ht="30" customHeight="1" thickBot="1" thickTop="1">
      <c r="A177" s="150">
        <v>94</v>
      </c>
      <c r="B177" s="149"/>
      <c r="C177" s="149"/>
      <c r="D177" s="149"/>
      <c r="E177" s="148"/>
      <c r="F177" s="47"/>
      <c r="G177" s="47"/>
      <c r="H177" s="47"/>
      <c r="I177" s="47"/>
      <c r="J177" s="47"/>
      <c r="K177" s="47"/>
      <c r="L177" s="47"/>
      <c r="M177" s="47"/>
      <c r="N177" s="156"/>
      <c r="O177" s="157"/>
      <c r="P177" s="157"/>
      <c r="Q177" s="157"/>
    </row>
    <row r="178" spans="1:17" ht="30" customHeight="1" thickBot="1" thickTop="1">
      <c r="A178" s="150">
        <v>95</v>
      </c>
      <c r="B178" s="149"/>
      <c r="C178" s="149"/>
      <c r="D178" s="149"/>
      <c r="E178" s="148"/>
      <c r="F178" s="47"/>
      <c r="G178" s="47"/>
      <c r="H178" s="47"/>
      <c r="I178" s="47"/>
      <c r="J178" s="47"/>
      <c r="K178" s="47"/>
      <c r="L178" s="47"/>
      <c r="M178" s="47"/>
      <c r="N178" s="156"/>
      <c r="O178" s="157"/>
      <c r="P178" s="157"/>
      <c r="Q178" s="157"/>
    </row>
    <row r="179" spans="1:17" ht="30" customHeight="1" thickBot="1" thickTop="1">
      <c r="A179" s="150">
        <v>96</v>
      </c>
      <c r="B179" s="149"/>
      <c r="C179" s="149"/>
      <c r="D179" s="149"/>
      <c r="E179" s="148"/>
      <c r="F179" s="47"/>
      <c r="G179" s="47"/>
      <c r="H179" s="47"/>
      <c r="I179" s="47"/>
      <c r="J179" s="47"/>
      <c r="K179" s="47"/>
      <c r="L179" s="47"/>
      <c r="M179" s="47"/>
      <c r="N179" s="156"/>
      <c r="O179" s="157"/>
      <c r="P179" s="157"/>
      <c r="Q179" s="157"/>
    </row>
    <row r="180" spans="1:17" ht="30" customHeight="1" thickBot="1" thickTop="1">
      <c r="A180" s="150">
        <v>97</v>
      </c>
      <c r="B180" s="149"/>
      <c r="C180" s="149"/>
      <c r="D180" s="149"/>
      <c r="E180" s="148"/>
      <c r="F180" s="47"/>
      <c r="G180" s="47"/>
      <c r="H180" s="47"/>
      <c r="I180" s="47"/>
      <c r="J180" s="47"/>
      <c r="K180" s="47"/>
      <c r="L180" s="47"/>
      <c r="M180" s="47"/>
      <c r="N180" s="156"/>
      <c r="O180" s="157"/>
      <c r="P180" s="157"/>
      <c r="Q180" s="157"/>
    </row>
    <row r="181" spans="1:17" ht="30" customHeight="1" thickBot="1" thickTop="1">
      <c r="A181" s="150">
        <v>98</v>
      </c>
      <c r="B181" s="149"/>
      <c r="C181" s="149"/>
      <c r="D181" s="149"/>
      <c r="E181" s="148"/>
      <c r="F181" s="47"/>
      <c r="G181" s="47"/>
      <c r="H181" s="47"/>
      <c r="I181" s="47"/>
      <c r="J181" s="47"/>
      <c r="K181" s="47"/>
      <c r="L181" s="47"/>
      <c r="M181" s="47"/>
      <c r="N181" s="156"/>
      <c r="O181" s="157"/>
      <c r="P181" s="157"/>
      <c r="Q181" s="157"/>
    </row>
    <row r="182" spans="1:17" ht="30" customHeight="1" thickBot="1" thickTop="1">
      <c r="A182" s="150">
        <v>99</v>
      </c>
      <c r="B182" s="149"/>
      <c r="C182" s="149"/>
      <c r="D182" s="149"/>
      <c r="E182" s="148"/>
      <c r="F182" s="47"/>
      <c r="G182" s="47"/>
      <c r="H182" s="47"/>
      <c r="I182" s="47"/>
      <c r="J182" s="47"/>
      <c r="K182" s="47"/>
      <c r="L182" s="47"/>
      <c r="M182" s="47"/>
      <c r="N182" s="156"/>
      <c r="O182" s="157"/>
      <c r="P182" s="157"/>
      <c r="Q182" s="157"/>
    </row>
    <row r="183" spans="1:17" ht="30" customHeight="1" thickBot="1" thickTop="1">
      <c r="A183" s="150">
        <v>100</v>
      </c>
      <c r="B183" s="149"/>
      <c r="C183" s="149"/>
      <c r="D183" s="149"/>
      <c r="E183" s="148"/>
      <c r="F183" s="47"/>
      <c r="G183" s="47"/>
      <c r="H183" s="47"/>
      <c r="I183" s="47"/>
      <c r="J183" s="47"/>
      <c r="K183" s="47"/>
      <c r="L183" s="47"/>
      <c r="M183" s="47"/>
      <c r="N183" s="156"/>
      <c r="O183" s="157"/>
      <c r="P183" s="157"/>
      <c r="Q183" s="157"/>
    </row>
    <row r="184" spans="1:17" ht="30" customHeight="1" thickBot="1" thickTop="1">
      <c r="A184" s="150">
        <v>101</v>
      </c>
      <c r="B184" s="149"/>
      <c r="C184" s="149"/>
      <c r="D184" s="149"/>
      <c r="E184" s="148"/>
      <c r="F184" s="47"/>
      <c r="G184" s="47"/>
      <c r="H184" s="47"/>
      <c r="I184" s="47"/>
      <c r="J184" s="47"/>
      <c r="K184" s="47"/>
      <c r="L184" s="47"/>
      <c r="M184" s="47"/>
      <c r="N184" s="156"/>
      <c r="O184" s="157"/>
      <c r="P184" s="157"/>
      <c r="Q184" s="157"/>
    </row>
    <row r="185" spans="1:17" ht="30" customHeight="1" thickBot="1" thickTop="1">
      <c r="A185" s="150">
        <v>102</v>
      </c>
      <c r="B185" s="149"/>
      <c r="C185" s="149"/>
      <c r="D185" s="149"/>
      <c r="E185" s="148"/>
      <c r="F185" s="47"/>
      <c r="G185" s="47"/>
      <c r="H185" s="47"/>
      <c r="I185" s="47"/>
      <c r="J185" s="47"/>
      <c r="K185" s="47"/>
      <c r="L185" s="47"/>
      <c r="M185" s="47"/>
      <c r="N185" s="156"/>
      <c r="O185" s="157"/>
      <c r="P185" s="157"/>
      <c r="Q185" s="157"/>
    </row>
    <row r="186" spans="1:17" ht="30" customHeight="1" thickBot="1" thickTop="1">
      <c r="A186" s="150">
        <v>103</v>
      </c>
      <c r="B186" s="149"/>
      <c r="C186" s="149"/>
      <c r="D186" s="149"/>
      <c r="E186" s="148"/>
      <c r="F186" s="47"/>
      <c r="G186" s="47"/>
      <c r="H186" s="47"/>
      <c r="I186" s="47"/>
      <c r="J186" s="47"/>
      <c r="K186" s="47"/>
      <c r="L186" s="47"/>
      <c r="M186" s="47"/>
      <c r="N186" s="156"/>
      <c r="O186" s="157"/>
      <c r="P186" s="157"/>
      <c r="Q186" s="157"/>
    </row>
    <row r="187" spans="1:17" ht="30" customHeight="1" thickBot="1" thickTop="1">
      <c r="A187" s="150">
        <v>104</v>
      </c>
      <c r="B187" s="149"/>
      <c r="C187" s="149"/>
      <c r="D187" s="149"/>
      <c r="E187" s="148"/>
      <c r="F187" s="47"/>
      <c r="G187" s="47"/>
      <c r="H187" s="47"/>
      <c r="I187" s="47"/>
      <c r="J187" s="47"/>
      <c r="K187" s="47"/>
      <c r="L187" s="47"/>
      <c r="M187" s="47"/>
      <c r="N187" s="156"/>
      <c r="O187" s="157"/>
      <c r="P187" s="157"/>
      <c r="Q187" s="157"/>
    </row>
    <row r="188" spans="1:17" ht="30" customHeight="1" thickBot="1" thickTop="1">
      <c r="A188" s="150">
        <v>105</v>
      </c>
      <c r="B188" s="149"/>
      <c r="C188" s="149"/>
      <c r="D188" s="149"/>
      <c r="E188" s="148"/>
      <c r="F188" s="47"/>
      <c r="G188" s="47"/>
      <c r="H188" s="47"/>
      <c r="I188" s="47"/>
      <c r="J188" s="47"/>
      <c r="K188" s="47"/>
      <c r="L188" s="47"/>
      <c r="M188" s="47"/>
      <c r="N188" s="156"/>
      <c r="O188" s="157"/>
      <c r="P188" s="157"/>
      <c r="Q188" s="157"/>
    </row>
    <row r="189" spans="1:17" ht="30" customHeight="1" thickBot="1" thickTop="1">
      <c r="A189" s="150">
        <v>106</v>
      </c>
      <c r="B189" s="149"/>
      <c r="C189" s="149"/>
      <c r="D189" s="149"/>
      <c r="E189" s="148"/>
      <c r="F189" s="47"/>
      <c r="G189" s="47"/>
      <c r="H189" s="47"/>
      <c r="I189" s="47"/>
      <c r="J189" s="47"/>
      <c r="K189" s="47"/>
      <c r="L189" s="47"/>
      <c r="M189" s="47"/>
      <c r="N189" s="156"/>
      <c r="O189" s="157"/>
      <c r="P189" s="157"/>
      <c r="Q189" s="157"/>
    </row>
    <row r="190" spans="1:17" ht="30" customHeight="1" thickBot="1" thickTop="1">
      <c r="A190" s="150">
        <v>107</v>
      </c>
      <c r="B190" s="149"/>
      <c r="C190" s="149"/>
      <c r="D190" s="149"/>
      <c r="E190" s="148"/>
      <c r="F190" s="47"/>
      <c r="G190" s="47"/>
      <c r="H190" s="47"/>
      <c r="I190" s="47"/>
      <c r="J190" s="47"/>
      <c r="K190" s="47"/>
      <c r="L190" s="47"/>
      <c r="M190" s="47"/>
      <c r="N190" s="156"/>
      <c r="O190" s="157"/>
      <c r="P190" s="157"/>
      <c r="Q190" s="157"/>
    </row>
    <row r="191" spans="1:17" ht="30" customHeight="1" thickBot="1" thickTop="1">
      <c r="A191" s="150">
        <v>108</v>
      </c>
      <c r="B191" s="149"/>
      <c r="C191" s="149"/>
      <c r="D191" s="149"/>
      <c r="E191" s="148"/>
      <c r="F191" s="47"/>
      <c r="G191" s="47"/>
      <c r="H191" s="47"/>
      <c r="I191" s="47"/>
      <c r="J191" s="47"/>
      <c r="K191" s="47"/>
      <c r="L191" s="47"/>
      <c r="M191" s="47"/>
      <c r="N191" s="156"/>
      <c r="O191" s="157"/>
      <c r="P191" s="157"/>
      <c r="Q191" s="157"/>
    </row>
    <row r="192" spans="1:17" ht="30" customHeight="1" thickBot="1" thickTop="1">
      <c r="A192" s="150">
        <v>109</v>
      </c>
      <c r="B192" s="149"/>
      <c r="C192" s="149"/>
      <c r="D192" s="149"/>
      <c r="E192" s="148"/>
      <c r="F192" s="47"/>
      <c r="G192" s="47"/>
      <c r="H192" s="47"/>
      <c r="I192" s="47"/>
      <c r="J192" s="47"/>
      <c r="K192" s="47"/>
      <c r="L192" s="47"/>
      <c r="M192" s="47"/>
      <c r="N192" s="156"/>
      <c r="O192" s="157"/>
      <c r="P192" s="157"/>
      <c r="Q192" s="157"/>
    </row>
    <row r="193" spans="1:17" ht="30" customHeight="1" thickBot="1" thickTop="1">
      <c r="A193" s="150">
        <v>110</v>
      </c>
      <c r="B193" s="149"/>
      <c r="C193" s="149"/>
      <c r="D193" s="149"/>
      <c r="E193" s="148"/>
      <c r="F193" s="47"/>
      <c r="G193" s="47"/>
      <c r="H193" s="47"/>
      <c r="I193" s="47"/>
      <c r="J193" s="47"/>
      <c r="K193" s="47"/>
      <c r="L193" s="47"/>
      <c r="M193" s="47"/>
      <c r="N193" s="156"/>
      <c r="O193" s="157"/>
      <c r="P193" s="157"/>
      <c r="Q193" s="157"/>
    </row>
    <row r="194" spans="1:17" ht="30" customHeight="1" thickBot="1" thickTop="1">
      <c r="A194" s="150">
        <v>111</v>
      </c>
      <c r="B194" s="149"/>
      <c r="C194" s="149"/>
      <c r="D194" s="149"/>
      <c r="E194" s="148"/>
      <c r="F194" s="47"/>
      <c r="G194" s="47"/>
      <c r="H194" s="47"/>
      <c r="I194" s="47"/>
      <c r="J194" s="47"/>
      <c r="K194" s="47"/>
      <c r="L194" s="47"/>
      <c r="M194" s="47"/>
      <c r="N194" s="156"/>
      <c r="O194" s="157"/>
      <c r="P194" s="157"/>
      <c r="Q194" s="157"/>
    </row>
    <row r="195" spans="1:17" ht="30" customHeight="1" thickBot="1" thickTop="1">
      <c r="A195" s="150">
        <v>112</v>
      </c>
      <c r="B195" s="149"/>
      <c r="C195" s="149"/>
      <c r="D195" s="149"/>
      <c r="E195" s="148"/>
      <c r="F195" s="47"/>
      <c r="G195" s="47"/>
      <c r="H195" s="47"/>
      <c r="I195" s="47"/>
      <c r="J195" s="47"/>
      <c r="K195" s="47"/>
      <c r="L195" s="47"/>
      <c r="M195" s="47"/>
      <c r="N195" s="156"/>
      <c r="O195" s="157"/>
      <c r="P195" s="157"/>
      <c r="Q195" s="157"/>
    </row>
    <row r="196" spans="1:17" ht="30" customHeight="1" thickBot="1" thickTop="1">
      <c r="A196" s="150">
        <v>113</v>
      </c>
      <c r="B196" s="149"/>
      <c r="C196" s="149"/>
      <c r="D196" s="149"/>
      <c r="E196" s="148"/>
      <c r="F196" s="47"/>
      <c r="G196" s="47"/>
      <c r="H196" s="47"/>
      <c r="I196" s="47"/>
      <c r="J196" s="47"/>
      <c r="K196" s="47"/>
      <c r="L196" s="47"/>
      <c r="M196" s="47"/>
      <c r="N196" s="156"/>
      <c r="O196" s="157"/>
      <c r="P196" s="157"/>
      <c r="Q196" s="157"/>
    </row>
    <row r="197" spans="1:17" ht="30" customHeight="1" thickBot="1" thickTop="1">
      <c r="A197" s="150">
        <v>114</v>
      </c>
      <c r="B197" s="149"/>
      <c r="C197" s="149"/>
      <c r="D197" s="149"/>
      <c r="E197" s="148"/>
      <c r="F197" s="47"/>
      <c r="G197" s="47"/>
      <c r="H197" s="47"/>
      <c r="I197" s="47"/>
      <c r="J197" s="47"/>
      <c r="K197" s="47"/>
      <c r="L197" s="47"/>
      <c r="M197" s="47"/>
      <c r="N197" s="156"/>
      <c r="O197" s="157"/>
      <c r="P197" s="157"/>
      <c r="Q197" s="157"/>
    </row>
    <row r="198" spans="1:17" ht="30" customHeight="1" thickBot="1" thickTop="1">
      <c r="A198" s="150">
        <v>115</v>
      </c>
      <c r="B198" s="149"/>
      <c r="C198" s="149"/>
      <c r="D198" s="149"/>
      <c r="E198" s="148"/>
      <c r="F198" s="47"/>
      <c r="G198" s="47"/>
      <c r="H198" s="47"/>
      <c r="I198" s="47"/>
      <c r="J198" s="47"/>
      <c r="K198" s="47"/>
      <c r="L198" s="47"/>
      <c r="M198" s="47"/>
      <c r="N198" s="156"/>
      <c r="O198" s="157"/>
      <c r="P198" s="157"/>
      <c r="Q198" s="157"/>
    </row>
    <row r="199" spans="1:17" ht="30" customHeight="1" thickBot="1" thickTop="1">
      <c r="A199" s="150">
        <v>116</v>
      </c>
      <c r="B199" s="149"/>
      <c r="C199" s="149"/>
      <c r="D199" s="149"/>
      <c r="E199" s="148"/>
      <c r="F199" s="47"/>
      <c r="G199" s="47"/>
      <c r="H199" s="47"/>
      <c r="I199" s="47"/>
      <c r="J199" s="47"/>
      <c r="K199" s="47"/>
      <c r="L199" s="47"/>
      <c r="M199" s="47"/>
      <c r="N199" s="156"/>
      <c r="O199" s="157"/>
      <c r="P199" s="157"/>
      <c r="Q199" s="157"/>
    </row>
    <row r="200" spans="1:17" ht="30" customHeight="1" thickBot="1" thickTop="1">
      <c r="A200" s="150">
        <v>117</v>
      </c>
      <c r="B200" s="149"/>
      <c r="C200" s="149"/>
      <c r="D200" s="149"/>
      <c r="E200" s="148"/>
      <c r="F200" s="47"/>
      <c r="G200" s="47"/>
      <c r="H200" s="47"/>
      <c r="I200" s="47"/>
      <c r="J200" s="47"/>
      <c r="K200" s="47"/>
      <c r="L200" s="47"/>
      <c r="M200" s="47"/>
      <c r="N200" s="156"/>
      <c r="O200" s="157"/>
      <c r="P200" s="157"/>
      <c r="Q200" s="157"/>
    </row>
    <row r="201" spans="1:17" ht="30" customHeight="1" thickBot="1" thickTop="1">
      <c r="A201" s="150">
        <v>118</v>
      </c>
      <c r="B201" s="149"/>
      <c r="C201" s="149"/>
      <c r="D201" s="149"/>
      <c r="E201" s="148"/>
      <c r="F201" s="47"/>
      <c r="G201" s="47"/>
      <c r="H201" s="47"/>
      <c r="I201" s="47"/>
      <c r="J201" s="47"/>
      <c r="K201" s="47"/>
      <c r="L201" s="47"/>
      <c r="M201" s="47"/>
      <c r="N201" s="156"/>
      <c r="O201" s="157"/>
      <c r="P201" s="157"/>
      <c r="Q201" s="157"/>
    </row>
    <row r="202" spans="1:17" ht="30" customHeight="1" thickBot="1" thickTop="1">
      <c r="A202" s="150">
        <v>119</v>
      </c>
      <c r="B202" s="149"/>
      <c r="C202" s="149"/>
      <c r="D202" s="149"/>
      <c r="E202" s="148"/>
      <c r="F202" s="47"/>
      <c r="G202" s="47"/>
      <c r="H202" s="47"/>
      <c r="I202" s="47"/>
      <c r="J202" s="47"/>
      <c r="K202" s="47"/>
      <c r="L202" s="47"/>
      <c r="M202" s="47"/>
      <c r="N202" s="156"/>
      <c r="O202" s="157"/>
      <c r="P202" s="157"/>
      <c r="Q202" s="157"/>
    </row>
    <row r="203" spans="1:17" ht="30" customHeight="1" thickBot="1" thickTop="1">
      <c r="A203" s="150">
        <v>120</v>
      </c>
      <c r="B203" s="149"/>
      <c r="C203" s="149"/>
      <c r="D203" s="149"/>
      <c r="E203" s="148"/>
      <c r="F203" s="47"/>
      <c r="G203" s="47"/>
      <c r="H203" s="47"/>
      <c r="I203" s="47"/>
      <c r="J203" s="47"/>
      <c r="K203" s="47"/>
      <c r="L203" s="47"/>
      <c r="M203" s="47"/>
      <c r="N203" s="156"/>
      <c r="O203" s="157"/>
      <c r="P203" s="157"/>
      <c r="Q203" s="157"/>
    </row>
    <row r="204" spans="1:17" ht="30" customHeight="1" thickBot="1" thickTop="1">
      <c r="A204" s="150">
        <v>121</v>
      </c>
      <c r="B204" s="149"/>
      <c r="C204" s="149"/>
      <c r="D204" s="149"/>
      <c r="E204" s="148"/>
      <c r="F204" s="47"/>
      <c r="G204" s="47"/>
      <c r="H204" s="47"/>
      <c r="I204" s="47"/>
      <c r="J204" s="47"/>
      <c r="K204" s="47"/>
      <c r="L204" s="47"/>
      <c r="M204" s="47"/>
      <c r="N204" s="156"/>
      <c r="O204" s="157"/>
      <c r="P204" s="157"/>
      <c r="Q204" s="157"/>
    </row>
    <row r="205" spans="1:17" ht="30" customHeight="1" thickBot="1" thickTop="1">
      <c r="A205" s="150">
        <v>122</v>
      </c>
      <c r="B205" s="149"/>
      <c r="C205" s="149"/>
      <c r="D205" s="149"/>
      <c r="E205" s="148"/>
      <c r="F205" s="47"/>
      <c r="G205" s="47"/>
      <c r="H205" s="47"/>
      <c r="I205" s="47"/>
      <c r="J205" s="47"/>
      <c r="K205" s="47"/>
      <c r="L205" s="47"/>
      <c r="M205" s="47"/>
      <c r="N205" s="156"/>
      <c r="O205" s="157"/>
      <c r="P205" s="157"/>
      <c r="Q205" s="157"/>
    </row>
    <row r="206" spans="1:17" ht="30" customHeight="1" thickBot="1" thickTop="1">
      <c r="A206" s="150">
        <v>123</v>
      </c>
      <c r="B206" s="149"/>
      <c r="C206" s="149"/>
      <c r="D206" s="149"/>
      <c r="E206" s="148"/>
      <c r="F206" s="47"/>
      <c r="G206" s="47"/>
      <c r="H206" s="47"/>
      <c r="I206" s="47"/>
      <c r="J206" s="47"/>
      <c r="K206" s="47"/>
      <c r="L206" s="47"/>
      <c r="M206" s="47"/>
      <c r="N206" s="156"/>
      <c r="O206" s="157"/>
      <c r="P206" s="157"/>
      <c r="Q206" s="157"/>
    </row>
    <row r="207" spans="1:17" ht="30" customHeight="1" thickBot="1" thickTop="1">
      <c r="A207" s="150">
        <v>124</v>
      </c>
      <c r="B207" s="149"/>
      <c r="C207" s="149"/>
      <c r="D207" s="149"/>
      <c r="E207" s="148"/>
      <c r="F207" s="47"/>
      <c r="G207" s="47"/>
      <c r="H207" s="47"/>
      <c r="I207" s="47"/>
      <c r="J207" s="47"/>
      <c r="K207" s="47"/>
      <c r="L207" s="47"/>
      <c r="M207" s="47"/>
      <c r="N207" s="156"/>
      <c r="O207" s="157"/>
      <c r="P207" s="157"/>
      <c r="Q207" s="157"/>
    </row>
    <row r="208" spans="1:17" ht="30" customHeight="1" thickBot="1" thickTop="1">
      <c r="A208" s="150">
        <v>125</v>
      </c>
      <c r="B208" s="149"/>
      <c r="C208" s="149"/>
      <c r="D208" s="149"/>
      <c r="E208" s="148"/>
      <c r="F208" s="47"/>
      <c r="G208" s="47"/>
      <c r="H208" s="47"/>
      <c r="I208" s="47"/>
      <c r="J208" s="47"/>
      <c r="K208" s="47"/>
      <c r="L208" s="47"/>
      <c r="M208" s="47"/>
      <c r="N208" s="156"/>
      <c r="O208" s="157"/>
      <c r="P208" s="157"/>
      <c r="Q208" s="157"/>
    </row>
    <row r="209" spans="1:17" ht="30" customHeight="1" thickBot="1" thickTop="1">
      <c r="A209" s="150">
        <v>126</v>
      </c>
      <c r="B209" s="149"/>
      <c r="C209" s="149"/>
      <c r="D209" s="149"/>
      <c r="E209" s="148"/>
      <c r="F209" s="47"/>
      <c r="G209" s="47"/>
      <c r="H209" s="47"/>
      <c r="I209" s="47"/>
      <c r="J209" s="47"/>
      <c r="K209" s="47"/>
      <c r="L209" s="47"/>
      <c r="M209" s="47"/>
      <c r="N209" s="156"/>
      <c r="O209" s="157"/>
      <c r="P209" s="157"/>
      <c r="Q209" s="157"/>
    </row>
    <row r="210" spans="1:17" ht="30" customHeight="1" thickBot="1" thickTop="1">
      <c r="A210" s="150">
        <v>127</v>
      </c>
      <c r="B210" s="149"/>
      <c r="C210" s="149"/>
      <c r="D210" s="149"/>
      <c r="E210" s="148"/>
      <c r="F210" s="47"/>
      <c r="G210" s="47"/>
      <c r="H210" s="47"/>
      <c r="I210" s="47"/>
      <c r="J210" s="47"/>
      <c r="K210" s="47"/>
      <c r="L210" s="47"/>
      <c r="M210" s="47"/>
      <c r="N210" s="156"/>
      <c r="O210" s="157"/>
      <c r="P210" s="157"/>
      <c r="Q210" s="157"/>
    </row>
    <row r="211" spans="1:17" ht="30" customHeight="1" thickBot="1" thickTop="1">
      <c r="A211" s="150">
        <v>128</v>
      </c>
      <c r="B211" s="149"/>
      <c r="C211" s="149"/>
      <c r="D211" s="149"/>
      <c r="E211" s="148"/>
      <c r="F211" s="47"/>
      <c r="G211" s="47"/>
      <c r="H211" s="47"/>
      <c r="I211" s="47"/>
      <c r="J211" s="47"/>
      <c r="K211" s="47"/>
      <c r="L211" s="47"/>
      <c r="M211" s="47"/>
      <c r="N211" s="156"/>
      <c r="O211" s="157"/>
      <c r="P211" s="157"/>
      <c r="Q211" s="157"/>
    </row>
    <row r="212" spans="1:17" ht="30" customHeight="1" thickBot="1" thickTop="1">
      <c r="A212" s="150">
        <v>129</v>
      </c>
      <c r="B212" s="149"/>
      <c r="C212" s="149"/>
      <c r="D212" s="149"/>
      <c r="E212" s="148"/>
      <c r="F212" s="47"/>
      <c r="G212" s="47"/>
      <c r="H212" s="47"/>
      <c r="I212" s="47"/>
      <c r="J212" s="47"/>
      <c r="K212" s="47"/>
      <c r="L212" s="47"/>
      <c r="M212" s="47"/>
      <c r="N212" s="156"/>
      <c r="O212" s="157"/>
      <c r="P212" s="157"/>
      <c r="Q212" s="157"/>
    </row>
    <row r="213" spans="1:17" ht="30" customHeight="1" thickBot="1" thickTop="1">
      <c r="A213" s="150">
        <v>130</v>
      </c>
      <c r="B213" s="149"/>
      <c r="C213" s="149"/>
      <c r="D213" s="149"/>
      <c r="E213" s="148"/>
      <c r="F213" s="47"/>
      <c r="G213" s="47"/>
      <c r="H213" s="47"/>
      <c r="I213" s="47"/>
      <c r="J213" s="47"/>
      <c r="K213" s="47"/>
      <c r="L213" s="47"/>
      <c r="M213" s="47"/>
      <c r="N213" s="156"/>
      <c r="O213" s="157"/>
      <c r="P213" s="157"/>
      <c r="Q213" s="157"/>
    </row>
    <row r="214" spans="1:17" ht="30" customHeight="1" thickBot="1" thickTop="1">
      <c r="A214" s="150">
        <v>131</v>
      </c>
      <c r="B214" s="149"/>
      <c r="C214" s="149"/>
      <c r="D214" s="149"/>
      <c r="E214" s="148"/>
      <c r="F214" s="47"/>
      <c r="G214" s="47"/>
      <c r="H214" s="47"/>
      <c r="I214" s="47"/>
      <c r="J214" s="47"/>
      <c r="K214" s="47"/>
      <c r="L214" s="47"/>
      <c r="M214" s="47"/>
      <c r="N214" s="156"/>
      <c r="O214" s="157"/>
      <c r="P214" s="157"/>
      <c r="Q214" s="157"/>
    </row>
    <row r="215" spans="1:17" ht="30" customHeight="1" thickBot="1" thickTop="1">
      <c r="A215" s="150">
        <v>132</v>
      </c>
      <c r="B215" s="149"/>
      <c r="C215" s="149"/>
      <c r="D215" s="149"/>
      <c r="E215" s="148"/>
      <c r="F215" s="47"/>
      <c r="G215" s="47"/>
      <c r="H215" s="47"/>
      <c r="I215" s="47"/>
      <c r="J215" s="47"/>
      <c r="K215" s="47"/>
      <c r="L215" s="47"/>
      <c r="M215" s="47"/>
      <c r="N215" s="156"/>
      <c r="O215" s="157"/>
      <c r="P215" s="157"/>
      <c r="Q215" s="157"/>
    </row>
    <row r="216" spans="1:17" ht="30" customHeight="1" thickBot="1" thickTop="1">
      <c r="A216" s="150">
        <v>133</v>
      </c>
      <c r="B216" s="149"/>
      <c r="C216" s="149"/>
      <c r="D216" s="149"/>
      <c r="E216" s="148"/>
      <c r="F216" s="47"/>
      <c r="G216" s="47"/>
      <c r="H216" s="47"/>
      <c r="I216" s="47"/>
      <c r="J216" s="47"/>
      <c r="K216" s="47"/>
      <c r="L216" s="47"/>
      <c r="M216" s="47"/>
      <c r="N216" s="156"/>
      <c r="O216" s="157"/>
      <c r="P216" s="157"/>
      <c r="Q216" s="157"/>
    </row>
    <row r="217" spans="1:17" ht="30" customHeight="1" thickBot="1" thickTop="1">
      <c r="A217" s="150">
        <v>134</v>
      </c>
      <c r="B217" s="149"/>
      <c r="C217" s="149"/>
      <c r="D217" s="149"/>
      <c r="E217" s="148"/>
      <c r="F217" s="47"/>
      <c r="G217" s="47"/>
      <c r="H217" s="47"/>
      <c r="I217" s="47"/>
      <c r="J217" s="47"/>
      <c r="K217" s="47"/>
      <c r="L217" s="47"/>
      <c r="M217" s="47"/>
      <c r="N217" s="156"/>
      <c r="O217" s="157"/>
      <c r="P217" s="157"/>
      <c r="Q217" s="157"/>
    </row>
    <row r="218" spans="1:17" ht="30" customHeight="1" thickBot="1" thickTop="1">
      <c r="A218" s="150">
        <v>135</v>
      </c>
      <c r="B218" s="149"/>
      <c r="C218" s="149"/>
      <c r="D218" s="149"/>
      <c r="E218" s="148"/>
      <c r="F218" s="47"/>
      <c r="G218" s="47"/>
      <c r="H218" s="47"/>
      <c r="I218" s="47"/>
      <c r="J218" s="47"/>
      <c r="K218" s="47"/>
      <c r="L218" s="47"/>
      <c r="M218" s="47"/>
      <c r="N218" s="156"/>
      <c r="O218" s="157"/>
      <c r="P218" s="157"/>
      <c r="Q218" s="157"/>
    </row>
    <row r="219" spans="1:17" ht="30" customHeight="1" thickBot="1" thickTop="1">
      <c r="A219" s="150">
        <v>136</v>
      </c>
      <c r="B219" s="149"/>
      <c r="C219" s="149"/>
      <c r="D219" s="149"/>
      <c r="E219" s="148"/>
      <c r="F219" s="47"/>
      <c r="G219" s="47"/>
      <c r="H219" s="47"/>
      <c r="I219" s="47"/>
      <c r="J219" s="47"/>
      <c r="K219" s="47"/>
      <c r="L219" s="47"/>
      <c r="M219" s="47"/>
      <c r="N219" s="156"/>
      <c r="O219" s="157"/>
      <c r="P219" s="157"/>
      <c r="Q219" s="157"/>
    </row>
    <row r="220" spans="1:17" ht="30" customHeight="1" thickBot="1" thickTop="1">
      <c r="A220" s="150">
        <v>137</v>
      </c>
      <c r="B220" s="149"/>
      <c r="C220" s="149"/>
      <c r="D220" s="149"/>
      <c r="E220" s="148"/>
      <c r="F220" s="47"/>
      <c r="G220" s="47"/>
      <c r="H220" s="47"/>
      <c r="I220" s="47"/>
      <c r="J220" s="47"/>
      <c r="K220" s="47"/>
      <c r="L220" s="47"/>
      <c r="M220" s="47"/>
      <c r="N220" s="156"/>
      <c r="O220" s="157"/>
      <c r="P220" s="157"/>
      <c r="Q220" s="157"/>
    </row>
    <row r="221" spans="1:17" ht="30" customHeight="1" thickBot="1" thickTop="1">
      <c r="A221" s="150">
        <v>138</v>
      </c>
      <c r="B221" s="149"/>
      <c r="C221" s="149"/>
      <c r="D221" s="149"/>
      <c r="E221" s="148"/>
      <c r="F221" s="47"/>
      <c r="G221" s="47"/>
      <c r="H221" s="47"/>
      <c r="I221" s="47"/>
      <c r="J221" s="47"/>
      <c r="K221" s="47"/>
      <c r="L221" s="47"/>
      <c r="M221" s="47"/>
      <c r="N221" s="156"/>
      <c r="O221" s="157"/>
      <c r="P221" s="157"/>
      <c r="Q221" s="157"/>
    </row>
    <row r="222" spans="1:17" ht="30" customHeight="1" thickBot="1" thickTop="1">
      <c r="A222" s="150">
        <v>139</v>
      </c>
      <c r="B222" s="149"/>
      <c r="C222" s="149"/>
      <c r="D222" s="149"/>
      <c r="E222" s="148"/>
      <c r="F222" s="47"/>
      <c r="G222" s="47"/>
      <c r="H222" s="47"/>
      <c r="I222" s="47"/>
      <c r="J222" s="47"/>
      <c r="K222" s="47"/>
      <c r="L222" s="47"/>
      <c r="M222" s="47"/>
      <c r="N222" s="156"/>
      <c r="O222" s="157"/>
      <c r="P222" s="157"/>
      <c r="Q222" s="157"/>
    </row>
    <row r="223" spans="1:17" ht="30" customHeight="1" thickBot="1" thickTop="1">
      <c r="A223" s="150">
        <v>140</v>
      </c>
      <c r="B223" s="149"/>
      <c r="C223" s="149"/>
      <c r="D223" s="149"/>
      <c r="E223" s="148"/>
      <c r="F223" s="47"/>
      <c r="G223" s="47"/>
      <c r="H223" s="47"/>
      <c r="I223" s="47"/>
      <c r="J223" s="47"/>
      <c r="K223" s="47"/>
      <c r="L223" s="47"/>
      <c r="M223" s="47"/>
      <c r="N223" s="156"/>
      <c r="O223" s="157"/>
      <c r="P223" s="157"/>
      <c r="Q223" s="157"/>
    </row>
    <row r="224" spans="1:17" ht="30" customHeight="1" thickBot="1" thickTop="1">
      <c r="A224" s="150">
        <v>141</v>
      </c>
      <c r="B224" s="149"/>
      <c r="C224" s="149"/>
      <c r="D224" s="149"/>
      <c r="E224" s="148"/>
      <c r="F224" s="47"/>
      <c r="G224" s="47"/>
      <c r="H224" s="47"/>
      <c r="I224" s="47"/>
      <c r="J224" s="47"/>
      <c r="K224" s="47"/>
      <c r="L224" s="47"/>
      <c r="M224" s="47"/>
      <c r="N224" s="156"/>
      <c r="O224" s="157"/>
      <c r="P224" s="157"/>
      <c r="Q224" s="157"/>
    </row>
    <row r="225" spans="1:17" ht="30" customHeight="1" thickBot="1" thickTop="1">
      <c r="A225" s="150">
        <v>142</v>
      </c>
      <c r="B225" s="149"/>
      <c r="C225" s="149"/>
      <c r="D225" s="149"/>
      <c r="E225" s="148"/>
      <c r="F225" s="47"/>
      <c r="G225" s="47"/>
      <c r="H225" s="47"/>
      <c r="I225" s="47"/>
      <c r="J225" s="47"/>
      <c r="K225" s="47"/>
      <c r="L225" s="47"/>
      <c r="M225" s="47"/>
      <c r="N225" s="156"/>
      <c r="O225" s="157"/>
      <c r="P225" s="157"/>
      <c r="Q225" s="157"/>
    </row>
    <row r="226" spans="1:17" ht="30" customHeight="1" thickBot="1" thickTop="1">
      <c r="A226" s="150">
        <v>143</v>
      </c>
      <c r="B226" s="149"/>
      <c r="C226" s="149"/>
      <c r="D226" s="149"/>
      <c r="E226" s="148"/>
      <c r="F226" s="47"/>
      <c r="G226" s="47"/>
      <c r="H226" s="47"/>
      <c r="I226" s="47"/>
      <c r="J226" s="47"/>
      <c r="K226" s="47"/>
      <c r="L226" s="47"/>
      <c r="M226" s="47"/>
      <c r="N226" s="156"/>
      <c r="O226" s="157"/>
      <c r="P226" s="157"/>
      <c r="Q226" s="157"/>
    </row>
    <row r="227" spans="1:17" ht="30" customHeight="1" thickBot="1" thickTop="1">
      <c r="A227" s="150">
        <v>144</v>
      </c>
      <c r="B227" s="149"/>
      <c r="C227" s="149"/>
      <c r="D227" s="149"/>
      <c r="E227" s="148"/>
      <c r="F227" s="47"/>
      <c r="G227" s="47"/>
      <c r="H227" s="47"/>
      <c r="I227" s="47"/>
      <c r="J227" s="47"/>
      <c r="K227" s="47"/>
      <c r="L227" s="47"/>
      <c r="M227" s="47"/>
      <c r="N227" s="156"/>
      <c r="O227" s="157"/>
      <c r="P227" s="157"/>
      <c r="Q227" s="157"/>
    </row>
    <row r="228" spans="1:17" ht="30" customHeight="1" thickBot="1" thickTop="1">
      <c r="A228" s="150">
        <v>145</v>
      </c>
      <c r="B228" s="149"/>
      <c r="C228" s="149"/>
      <c r="D228" s="149"/>
      <c r="E228" s="148"/>
      <c r="F228" s="47"/>
      <c r="G228" s="47"/>
      <c r="H228" s="47"/>
      <c r="I228" s="47"/>
      <c r="J228" s="47"/>
      <c r="K228" s="47"/>
      <c r="L228" s="47"/>
      <c r="M228" s="47"/>
      <c r="N228" s="156"/>
      <c r="O228" s="157"/>
      <c r="P228" s="157"/>
      <c r="Q228" s="157"/>
    </row>
    <row r="229" spans="1:17" ht="30" customHeight="1" thickBot="1" thickTop="1">
      <c r="A229" s="150">
        <v>146</v>
      </c>
      <c r="B229" s="149"/>
      <c r="C229" s="149"/>
      <c r="D229" s="149"/>
      <c r="E229" s="148"/>
      <c r="F229" s="47"/>
      <c r="G229" s="47"/>
      <c r="H229" s="47"/>
      <c r="I229" s="47"/>
      <c r="J229" s="47"/>
      <c r="K229" s="47"/>
      <c r="L229" s="47"/>
      <c r="M229" s="47"/>
      <c r="N229" s="156"/>
      <c r="O229" s="157"/>
      <c r="P229" s="157"/>
      <c r="Q229" s="157"/>
    </row>
    <row r="230" spans="1:17" ht="30" customHeight="1" thickBot="1" thickTop="1">
      <c r="A230" s="150">
        <v>147</v>
      </c>
      <c r="B230" s="149"/>
      <c r="C230" s="149"/>
      <c r="D230" s="149"/>
      <c r="E230" s="148"/>
      <c r="F230" s="47"/>
      <c r="G230" s="47"/>
      <c r="H230" s="47"/>
      <c r="I230" s="47"/>
      <c r="J230" s="47"/>
      <c r="K230" s="47"/>
      <c r="L230" s="47"/>
      <c r="M230" s="47"/>
      <c r="N230" s="156"/>
      <c r="O230" s="157"/>
      <c r="P230" s="157"/>
      <c r="Q230" s="157"/>
    </row>
    <row r="231" spans="1:17" ht="30" customHeight="1" thickBot="1" thickTop="1">
      <c r="A231" s="150">
        <v>148</v>
      </c>
      <c r="B231" s="149"/>
      <c r="C231" s="149"/>
      <c r="D231" s="149"/>
      <c r="E231" s="148"/>
      <c r="F231" s="47"/>
      <c r="G231" s="47"/>
      <c r="H231" s="47"/>
      <c r="I231" s="47"/>
      <c r="J231" s="47"/>
      <c r="K231" s="47"/>
      <c r="L231" s="47"/>
      <c r="M231" s="47"/>
      <c r="N231" s="156"/>
      <c r="O231" s="157"/>
      <c r="P231" s="157"/>
      <c r="Q231" s="157"/>
    </row>
    <row r="232" spans="1:17" ht="30" customHeight="1" thickBot="1" thickTop="1">
      <c r="A232" s="150">
        <v>149</v>
      </c>
      <c r="B232" s="149"/>
      <c r="C232" s="149"/>
      <c r="D232" s="149"/>
      <c r="E232" s="148"/>
      <c r="F232" s="47"/>
      <c r="G232" s="47"/>
      <c r="H232" s="47"/>
      <c r="I232" s="47"/>
      <c r="J232" s="47"/>
      <c r="K232" s="47"/>
      <c r="L232" s="47"/>
      <c r="M232" s="47"/>
      <c r="N232" s="156"/>
      <c r="O232" s="157"/>
      <c r="P232" s="157"/>
      <c r="Q232" s="157"/>
    </row>
    <row r="233" spans="1:17" ht="30" customHeight="1" thickBot="1" thickTop="1">
      <c r="A233" s="150">
        <v>150</v>
      </c>
      <c r="B233" s="149"/>
      <c r="C233" s="149"/>
      <c r="D233" s="149"/>
      <c r="E233" s="148"/>
      <c r="F233" s="47"/>
      <c r="G233" s="47"/>
      <c r="H233" s="47"/>
      <c r="I233" s="47"/>
      <c r="J233" s="47"/>
      <c r="K233" s="47"/>
      <c r="L233" s="47"/>
      <c r="M233" s="47"/>
      <c r="N233" s="156"/>
      <c r="O233" s="157"/>
      <c r="P233" s="157"/>
      <c r="Q233" s="157"/>
    </row>
    <row r="234" spans="1:17" ht="30" customHeight="1" thickBot="1" thickTop="1">
      <c r="A234" s="150">
        <v>151</v>
      </c>
      <c r="B234" s="149"/>
      <c r="C234" s="149"/>
      <c r="D234" s="149"/>
      <c r="E234" s="148"/>
      <c r="F234" s="47"/>
      <c r="G234" s="47"/>
      <c r="H234" s="47"/>
      <c r="I234" s="47"/>
      <c r="J234" s="47"/>
      <c r="K234" s="47"/>
      <c r="L234" s="47"/>
      <c r="M234" s="47"/>
      <c r="N234" s="156"/>
      <c r="O234" s="157"/>
      <c r="P234" s="157"/>
      <c r="Q234" s="157"/>
    </row>
    <row r="235" spans="1:17" ht="30" customHeight="1" thickBot="1" thickTop="1">
      <c r="A235" s="150">
        <v>152</v>
      </c>
      <c r="B235" s="149"/>
      <c r="C235" s="149"/>
      <c r="D235" s="149"/>
      <c r="E235" s="148"/>
      <c r="F235" s="47"/>
      <c r="G235" s="47"/>
      <c r="H235" s="47"/>
      <c r="I235" s="47"/>
      <c r="J235" s="47"/>
      <c r="K235" s="47"/>
      <c r="L235" s="47"/>
      <c r="M235" s="47"/>
      <c r="N235" s="156"/>
      <c r="O235" s="157"/>
      <c r="P235" s="157"/>
      <c r="Q235" s="157"/>
    </row>
    <row r="236" spans="1:17" ht="30" customHeight="1" thickBot="1" thickTop="1">
      <c r="A236" s="150">
        <v>153</v>
      </c>
      <c r="B236" s="149"/>
      <c r="C236" s="149"/>
      <c r="D236" s="149"/>
      <c r="E236" s="148"/>
      <c r="F236" s="47"/>
      <c r="G236" s="47"/>
      <c r="H236" s="47"/>
      <c r="I236" s="47"/>
      <c r="J236" s="47"/>
      <c r="K236" s="47"/>
      <c r="L236" s="47"/>
      <c r="M236" s="47"/>
      <c r="N236" s="156"/>
      <c r="O236" s="157"/>
      <c r="P236" s="157"/>
      <c r="Q236" s="157"/>
    </row>
    <row r="237" spans="1:17" ht="30" customHeight="1" thickBot="1" thickTop="1">
      <c r="A237" s="150">
        <v>154</v>
      </c>
      <c r="B237" s="149"/>
      <c r="C237" s="149"/>
      <c r="D237" s="149"/>
      <c r="E237" s="148"/>
      <c r="F237" s="47"/>
      <c r="G237" s="47"/>
      <c r="H237" s="47"/>
      <c r="I237" s="47"/>
      <c r="J237" s="47"/>
      <c r="K237" s="47"/>
      <c r="L237" s="47"/>
      <c r="M237" s="47"/>
      <c r="N237" s="156"/>
      <c r="O237" s="157"/>
      <c r="P237" s="157"/>
      <c r="Q237" s="157"/>
    </row>
    <row r="238" spans="1:17" ht="30" customHeight="1" thickBot="1" thickTop="1">
      <c r="A238" s="150">
        <v>155</v>
      </c>
      <c r="B238" s="149"/>
      <c r="C238" s="149"/>
      <c r="D238" s="149"/>
      <c r="E238" s="148"/>
      <c r="F238" s="47"/>
      <c r="G238" s="47"/>
      <c r="H238" s="47"/>
      <c r="I238" s="47"/>
      <c r="J238" s="47"/>
      <c r="K238" s="47"/>
      <c r="L238" s="47"/>
      <c r="M238" s="47"/>
      <c r="N238" s="156"/>
      <c r="O238" s="157"/>
      <c r="P238" s="157"/>
      <c r="Q238" s="157"/>
    </row>
    <row r="239" spans="1:17" ht="30" customHeight="1" thickBot="1" thickTop="1">
      <c r="A239" s="150">
        <v>156</v>
      </c>
      <c r="B239" s="149"/>
      <c r="C239" s="149"/>
      <c r="D239" s="149"/>
      <c r="E239" s="148"/>
      <c r="F239" s="47"/>
      <c r="G239" s="47"/>
      <c r="H239" s="47"/>
      <c r="I239" s="47"/>
      <c r="J239" s="47"/>
      <c r="K239" s="47"/>
      <c r="L239" s="47"/>
      <c r="M239" s="47"/>
      <c r="N239" s="156"/>
      <c r="O239" s="157"/>
      <c r="P239" s="157"/>
      <c r="Q239" s="157"/>
    </row>
    <row r="240" spans="1:17" ht="30" customHeight="1" thickBot="1" thickTop="1">
      <c r="A240" s="150">
        <v>157</v>
      </c>
      <c r="B240" s="149"/>
      <c r="C240" s="149"/>
      <c r="D240" s="149"/>
      <c r="E240" s="148"/>
      <c r="F240" s="47"/>
      <c r="G240" s="47"/>
      <c r="H240" s="47"/>
      <c r="I240" s="47"/>
      <c r="J240" s="47"/>
      <c r="K240" s="47"/>
      <c r="L240" s="47"/>
      <c r="M240" s="47"/>
      <c r="N240" s="156"/>
      <c r="O240" s="157"/>
      <c r="P240" s="157"/>
      <c r="Q240" s="157"/>
    </row>
    <row r="241" spans="1:17" ht="30" customHeight="1" thickBot="1" thickTop="1">
      <c r="A241" s="150">
        <v>158</v>
      </c>
      <c r="B241" s="149"/>
      <c r="C241" s="149"/>
      <c r="D241" s="149"/>
      <c r="E241" s="148"/>
      <c r="F241" s="47"/>
      <c r="G241" s="47"/>
      <c r="H241" s="47"/>
      <c r="I241" s="47"/>
      <c r="J241" s="47"/>
      <c r="K241" s="47"/>
      <c r="L241" s="47"/>
      <c r="M241" s="47"/>
      <c r="N241" s="156"/>
      <c r="O241" s="157"/>
      <c r="P241" s="157"/>
      <c r="Q241" s="157"/>
    </row>
    <row r="242" spans="1:17" ht="30" customHeight="1" thickBot="1" thickTop="1">
      <c r="A242" s="150">
        <v>159</v>
      </c>
      <c r="B242" s="149"/>
      <c r="C242" s="149"/>
      <c r="D242" s="149"/>
      <c r="E242" s="148"/>
      <c r="F242" s="47"/>
      <c r="G242" s="47"/>
      <c r="H242" s="47"/>
      <c r="I242" s="47"/>
      <c r="J242" s="47"/>
      <c r="K242" s="47"/>
      <c r="L242" s="47"/>
      <c r="M242" s="47"/>
      <c r="N242" s="156"/>
      <c r="O242" s="157"/>
      <c r="P242" s="157"/>
      <c r="Q242" s="157"/>
    </row>
    <row r="243" spans="1:17" ht="30" customHeight="1" thickBot="1" thickTop="1">
      <c r="A243" s="150">
        <v>160</v>
      </c>
      <c r="B243" s="149"/>
      <c r="C243" s="149"/>
      <c r="D243" s="149"/>
      <c r="E243" s="148"/>
      <c r="F243" s="47"/>
      <c r="G243" s="47"/>
      <c r="H243" s="47"/>
      <c r="I243" s="47"/>
      <c r="J243" s="47"/>
      <c r="K243" s="47"/>
      <c r="L243" s="47"/>
      <c r="M243" s="47"/>
      <c r="N243" s="156"/>
      <c r="O243" s="157"/>
      <c r="P243" s="157"/>
      <c r="Q243" s="157"/>
    </row>
    <row r="244" spans="1:17" ht="30" customHeight="1" thickBot="1" thickTop="1">
      <c r="A244" s="150">
        <v>161</v>
      </c>
      <c r="B244" s="149"/>
      <c r="C244" s="149"/>
      <c r="D244" s="149"/>
      <c r="E244" s="148"/>
      <c r="F244" s="47"/>
      <c r="G244" s="47"/>
      <c r="H244" s="47"/>
      <c r="I244" s="47"/>
      <c r="J244" s="47"/>
      <c r="K244" s="47"/>
      <c r="L244" s="47"/>
      <c r="M244" s="47"/>
      <c r="N244" s="156"/>
      <c r="O244" s="157"/>
      <c r="P244" s="157"/>
      <c r="Q244" s="157"/>
    </row>
    <row r="245" spans="1:17" ht="30" customHeight="1" thickBot="1" thickTop="1">
      <c r="A245" s="150">
        <v>162</v>
      </c>
      <c r="B245" s="149"/>
      <c r="C245" s="149"/>
      <c r="D245" s="149"/>
      <c r="E245" s="148"/>
      <c r="F245" s="47"/>
      <c r="G245" s="47"/>
      <c r="H245" s="47"/>
      <c r="I245" s="47"/>
      <c r="J245" s="47"/>
      <c r="K245" s="47"/>
      <c r="L245" s="47"/>
      <c r="M245" s="47"/>
      <c r="N245" s="156"/>
      <c r="O245" s="157"/>
      <c r="P245" s="157"/>
      <c r="Q245" s="157"/>
    </row>
    <row r="246" spans="1:17" ht="30" customHeight="1" thickBot="1" thickTop="1">
      <c r="A246" s="150">
        <v>163</v>
      </c>
      <c r="B246" s="149"/>
      <c r="C246" s="149"/>
      <c r="D246" s="149"/>
      <c r="E246" s="148"/>
      <c r="F246" s="47"/>
      <c r="G246" s="47"/>
      <c r="H246" s="47"/>
      <c r="I246" s="47"/>
      <c r="J246" s="47"/>
      <c r="K246" s="47"/>
      <c r="L246" s="47"/>
      <c r="M246" s="47"/>
      <c r="N246" s="156"/>
      <c r="O246" s="157"/>
      <c r="P246" s="157"/>
      <c r="Q246" s="157"/>
    </row>
    <row r="247" spans="1:17" ht="30" customHeight="1" thickBot="1" thickTop="1">
      <c r="A247" s="150">
        <v>164</v>
      </c>
      <c r="B247" s="149"/>
      <c r="C247" s="149"/>
      <c r="D247" s="149"/>
      <c r="E247" s="148"/>
      <c r="F247" s="47"/>
      <c r="G247" s="47"/>
      <c r="H247" s="47"/>
      <c r="I247" s="47"/>
      <c r="J247" s="47"/>
      <c r="K247" s="47"/>
      <c r="L247" s="47"/>
      <c r="M247" s="47"/>
      <c r="N247" s="156"/>
      <c r="O247" s="157"/>
      <c r="P247" s="157"/>
      <c r="Q247" s="157"/>
    </row>
    <row r="248" spans="1:17" ht="30" customHeight="1" thickBot="1" thickTop="1">
      <c r="A248" s="150">
        <v>165</v>
      </c>
      <c r="B248" s="149"/>
      <c r="C248" s="149"/>
      <c r="D248" s="149"/>
      <c r="E248" s="148"/>
      <c r="F248" s="47"/>
      <c r="G248" s="47"/>
      <c r="H248" s="47"/>
      <c r="I248" s="47"/>
      <c r="J248" s="47"/>
      <c r="K248" s="47"/>
      <c r="L248" s="47"/>
      <c r="M248" s="47"/>
      <c r="N248" s="156"/>
      <c r="O248" s="157"/>
      <c r="P248" s="157"/>
      <c r="Q248" s="157"/>
    </row>
    <row r="249" spans="1:17" ht="30" customHeight="1" thickBot="1" thickTop="1">
      <c r="A249" s="150">
        <v>166</v>
      </c>
      <c r="B249" s="149"/>
      <c r="C249" s="149"/>
      <c r="D249" s="149"/>
      <c r="E249" s="148"/>
      <c r="F249" s="47"/>
      <c r="G249" s="47"/>
      <c r="H249" s="47"/>
      <c r="I249" s="47"/>
      <c r="J249" s="47"/>
      <c r="K249" s="47"/>
      <c r="L249" s="47"/>
      <c r="M249" s="47"/>
      <c r="N249" s="156"/>
      <c r="O249" s="157"/>
      <c r="P249" s="157"/>
      <c r="Q249" s="157"/>
    </row>
    <row r="250" spans="1:17" ht="30" customHeight="1" thickBot="1" thickTop="1">
      <c r="A250" s="150">
        <v>167</v>
      </c>
      <c r="B250" s="149"/>
      <c r="C250" s="149"/>
      <c r="D250" s="149"/>
      <c r="E250" s="148"/>
      <c r="F250" s="47"/>
      <c r="G250" s="47"/>
      <c r="H250" s="47"/>
      <c r="I250" s="47"/>
      <c r="J250" s="47"/>
      <c r="K250" s="47"/>
      <c r="L250" s="47"/>
      <c r="M250" s="47"/>
      <c r="N250" s="156"/>
      <c r="O250" s="157"/>
      <c r="P250" s="157"/>
      <c r="Q250" s="157"/>
    </row>
    <row r="251" spans="1:17" ht="30" customHeight="1" thickBot="1" thickTop="1">
      <c r="A251" s="150">
        <v>168</v>
      </c>
      <c r="B251" s="149"/>
      <c r="C251" s="149"/>
      <c r="D251" s="149"/>
      <c r="E251" s="148"/>
      <c r="F251" s="47"/>
      <c r="G251" s="47"/>
      <c r="H251" s="47"/>
      <c r="I251" s="47"/>
      <c r="J251" s="47"/>
      <c r="K251" s="47"/>
      <c r="L251" s="47"/>
      <c r="M251" s="47"/>
      <c r="N251" s="156"/>
      <c r="O251" s="157"/>
      <c r="P251" s="157"/>
      <c r="Q251" s="157"/>
    </row>
    <row r="252" spans="1:17" ht="30" customHeight="1" thickBot="1" thickTop="1">
      <c r="A252" s="150">
        <v>169</v>
      </c>
      <c r="B252" s="149"/>
      <c r="C252" s="149"/>
      <c r="D252" s="149"/>
      <c r="E252" s="148"/>
      <c r="F252" s="47"/>
      <c r="G252" s="47"/>
      <c r="H252" s="47"/>
      <c r="I252" s="47"/>
      <c r="J252" s="47"/>
      <c r="K252" s="47"/>
      <c r="L252" s="47"/>
      <c r="M252" s="47"/>
      <c r="N252" s="156"/>
      <c r="O252" s="157"/>
      <c r="P252" s="157"/>
      <c r="Q252" s="157"/>
    </row>
    <row r="253" spans="1:17" ht="30" customHeight="1" thickBot="1" thickTop="1">
      <c r="A253" s="150">
        <v>170</v>
      </c>
      <c r="B253" s="149"/>
      <c r="C253" s="149"/>
      <c r="D253" s="149"/>
      <c r="E253" s="148"/>
      <c r="F253" s="47"/>
      <c r="G253" s="47"/>
      <c r="H253" s="47"/>
      <c r="I253" s="47"/>
      <c r="J253" s="47"/>
      <c r="K253" s="47"/>
      <c r="L253" s="47"/>
      <c r="M253" s="47"/>
      <c r="N253" s="156"/>
      <c r="O253" s="157"/>
      <c r="P253" s="157"/>
      <c r="Q253" s="157"/>
    </row>
    <row r="254" spans="1:17" ht="30" customHeight="1" thickBot="1" thickTop="1">
      <c r="A254" s="150">
        <v>171</v>
      </c>
      <c r="B254" s="149"/>
      <c r="C254" s="149"/>
      <c r="D254" s="149"/>
      <c r="E254" s="148"/>
      <c r="F254" s="47"/>
      <c r="G254" s="47"/>
      <c r="H254" s="47"/>
      <c r="I254" s="47"/>
      <c r="J254" s="47"/>
      <c r="K254" s="47"/>
      <c r="L254" s="47"/>
      <c r="M254" s="47"/>
      <c r="N254" s="156"/>
      <c r="O254" s="157"/>
      <c r="P254" s="157"/>
      <c r="Q254" s="157"/>
    </row>
    <row r="255" spans="1:17" ht="30" customHeight="1" thickBot="1" thickTop="1">
      <c r="A255" s="150">
        <v>172</v>
      </c>
      <c r="B255" s="149"/>
      <c r="C255" s="149"/>
      <c r="D255" s="149"/>
      <c r="E255" s="148"/>
      <c r="F255" s="47"/>
      <c r="G255" s="47"/>
      <c r="H255" s="47"/>
      <c r="I255" s="47"/>
      <c r="J255" s="47"/>
      <c r="K255" s="47"/>
      <c r="L255" s="47"/>
      <c r="M255" s="47"/>
      <c r="N255" s="156"/>
      <c r="O255" s="157"/>
      <c r="P255" s="157"/>
      <c r="Q255" s="157"/>
    </row>
    <row r="256" spans="1:17" ht="30" customHeight="1" thickBot="1" thickTop="1">
      <c r="A256" s="150">
        <v>173</v>
      </c>
      <c r="B256" s="149"/>
      <c r="C256" s="149"/>
      <c r="D256" s="149"/>
      <c r="E256" s="148"/>
      <c r="F256" s="47"/>
      <c r="G256" s="47"/>
      <c r="H256" s="47"/>
      <c r="I256" s="47"/>
      <c r="J256" s="47"/>
      <c r="K256" s="47"/>
      <c r="L256" s="47"/>
      <c r="M256" s="47"/>
      <c r="N256" s="156"/>
      <c r="O256" s="157"/>
      <c r="P256" s="157"/>
      <c r="Q256" s="157"/>
    </row>
    <row r="257" spans="1:17" ht="30" customHeight="1" thickBot="1" thickTop="1">
      <c r="A257" s="150">
        <v>174</v>
      </c>
      <c r="B257" s="149"/>
      <c r="C257" s="149"/>
      <c r="D257" s="149"/>
      <c r="E257" s="148"/>
      <c r="F257" s="47"/>
      <c r="G257" s="47"/>
      <c r="H257" s="47"/>
      <c r="I257" s="47"/>
      <c r="J257" s="47"/>
      <c r="K257" s="47"/>
      <c r="L257" s="47"/>
      <c r="M257" s="47"/>
      <c r="N257" s="156"/>
      <c r="O257" s="157"/>
      <c r="P257" s="157"/>
      <c r="Q257" s="157"/>
    </row>
    <row r="258" spans="1:17" ht="30" customHeight="1" thickBot="1" thickTop="1">
      <c r="A258" s="150">
        <v>175</v>
      </c>
      <c r="B258" s="149"/>
      <c r="C258" s="149"/>
      <c r="D258" s="149"/>
      <c r="E258" s="148"/>
      <c r="F258" s="47"/>
      <c r="G258" s="47"/>
      <c r="H258" s="47"/>
      <c r="I258" s="47"/>
      <c r="J258" s="47"/>
      <c r="K258" s="47"/>
      <c r="L258" s="47"/>
      <c r="M258" s="47"/>
      <c r="N258" s="156"/>
      <c r="O258" s="157"/>
      <c r="P258" s="157"/>
      <c r="Q258" s="157"/>
    </row>
    <row r="259" spans="1:17" ht="30" customHeight="1" thickBot="1" thickTop="1">
      <c r="A259" s="150">
        <v>176</v>
      </c>
      <c r="B259" s="149"/>
      <c r="C259" s="149"/>
      <c r="D259" s="149"/>
      <c r="E259" s="148"/>
      <c r="F259" s="47"/>
      <c r="G259" s="47"/>
      <c r="H259" s="47"/>
      <c r="I259" s="47"/>
      <c r="J259" s="47"/>
      <c r="K259" s="47"/>
      <c r="L259" s="47"/>
      <c r="M259" s="47"/>
      <c r="N259" s="156"/>
      <c r="O259" s="157"/>
      <c r="P259" s="157"/>
      <c r="Q259" s="157"/>
    </row>
    <row r="260" spans="1:17" ht="30" customHeight="1" thickBot="1" thickTop="1">
      <c r="A260" s="150">
        <v>177</v>
      </c>
      <c r="B260" s="149"/>
      <c r="C260" s="149"/>
      <c r="D260" s="149"/>
      <c r="E260" s="148"/>
      <c r="F260" s="47"/>
      <c r="G260" s="47"/>
      <c r="H260" s="47"/>
      <c r="I260" s="47"/>
      <c r="J260" s="47"/>
      <c r="K260" s="47"/>
      <c r="L260" s="47"/>
      <c r="M260" s="47"/>
      <c r="N260" s="156"/>
      <c r="O260" s="157"/>
      <c r="P260" s="157"/>
      <c r="Q260" s="157"/>
    </row>
    <row r="261" spans="1:17" ht="30" customHeight="1" thickBot="1" thickTop="1">
      <c r="A261" s="149">
        <v>178</v>
      </c>
      <c r="B261" s="149"/>
      <c r="C261" s="149"/>
      <c r="D261" s="149"/>
      <c r="E261" s="148"/>
      <c r="F261" s="47"/>
      <c r="G261" s="47"/>
      <c r="H261" s="47"/>
      <c r="I261" s="47"/>
      <c r="J261" s="47"/>
      <c r="K261" s="47"/>
      <c r="L261" s="47"/>
      <c r="M261" s="47"/>
      <c r="N261" s="156"/>
      <c r="O261" s="157"/>
      <c r="P261" s="157"/>
      <c r="Q261" s="157"/>
    </row>
    <row r="262" spans="1:17" ht="30" customHeight="1" thickBot="1" thickTop="1">
      <c r="A262" s="149">
        <v>179</v>
      </c>
      <c r="B262" s="149"/>
      <c r="C262" s="149"/>
      <c r="D262" s="149"/>
      <c r="E262" s="148"/>
      <c r="F262" s="47"/>
      <c r="G262" s="47"/>
      <c r="H262" s="47"/>
      <c r="I262" s="47"/>
      <c r="J262" s="47"/>
      <c r="K262" s="47"/>
      <c r="L262" s="47"/>
      <c r="M262" s="47"/>
      <c r="N262" s="156"/>
      <c r="O262" s="157"/>
      <c r="P262" s="157"/>
      <c r="Q262" s="157"/>
    </row>
    <row r="263" spans="1:17" ht="30" customHeight="1" thickTop="1">
      <c r="A263" s="170"/>
      <c r="B263" s="170"/>
      <c r="C263" s="170"/>
      <c r="D263" s="170"/>
      <c r="E263" s="47"/>
      <c r="F263" s="47"/>
      <c r="G263" s="47"/>
      <c r="H263" s="47"/>
      <c r="I263" s="47"/>
      <c r="J263" s="47"/>
      <c r="K263" s="47"/>
      <c r="L263" s="47"/>
      <c r="M263" s="47"/>
      <c r="N263" s="156"/>
      <c r="O263" s="157"/>
      <c r="P263" s="157"/>
      <c r="Q263" s="157"/>
    </row>
    <row r="264" spans="1:17" ht="30" customHeight="1">
      <c r="A264" s="156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7"/>
      <c r="P264" s="157"/>
      <c r="Q264" s="157"/>
    </row>
    <row r="265" spans="1:17" ht="30" customHeight="1">
      <c r="A265" s="156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7"/>
      <c r="P265" s="157"/>
      <c r="Q265" s="157"/>
    </row>
    <row r="266" spans="1:17" ht="30" customHeight="1">
      <c r="A266" s="156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7"/>
      <c r="P266" s="157"/>
      <c r="Q266" s="157"/>
    </row>
    <row r="267" spans="1:17" ht="30" customHeight="1">
      <c r="A267" s="156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7"/>
      <c r="P267" s="157"/>
      <c r="Q267" s="157"/>
    </row>
    <row r="268" spans="1:17" ht="30" customHeight="1">
      <c r="A268" s="156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7"/>
      <c r="P268" s="157"/>
      <c r="Q268" s="157"/>
    </row>
    <row r="269" spans="1:17" ht="30" customHeight="1">
      <c r="A269" s="156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7"/>
      <c r="P269" s="157"/>
      <c r="Q269" s="157"/>
    </row>
    <row r="270" spans="1:17" ht="30" customHeight="1">
      <c r="A270" s="156"/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7"/>
      <c r="P270" s="157"/>
      <c r="Q270" s="157"/>
    </row>
    <row r="271" spans="1:17" ht="30" customHeight="1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7"/>
      <c r="P271" s="157"/>
      <c r="Q271" s="157"/>
    </row>
    <row r="272" spans="1:17" ht="30" customHeight="1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7"/>
      <c r="P272" s="157"/>
      <c r="Q272" s="157"/>
    </row>
    <row r="273" spans="1:17" ht="30" customHeight="1">
      <c r="A273" s="156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7"/>
      <c r="P273" s="157"/>
      <c r="Q273" s="157"/>
    </row>
    <row r="274" spans="1:17" ht="30" customHeight="1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7"/>
      <c r="P274" s="157"/>
      <c r="Q274" s="157"/>
    </row>
    <row r="275" spans="1:17" ht="30" customHeight="1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7"/>
      <c r="P275" s="157"/>
      <c r="Q275" s="157"/>
    </row>
    <row r="276" spans="1:17" ht="30" customHeight="1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7"/>
      <c r="P276" s="157"/>
      <c r="Q276" s="157"/>
    </row>
    <row r="277" spans="1:17" ht="30" customHeight="1">
      <c r="A277" s="156"/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7"/>
      <c r="P277" s="157"/>
      <c r="Q277" s="157"/>
    </row>
    <row r="278" spans="1:17" ht="30" customHeight="1">
      <c r="A278" s="156"/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7"/>
      <c r="P278" s="157"/>
      <c r="Q278" s="157"/>
    </row>
    <row r="279" spans="1:17" ht="30" customHeight="1">
      <c r="A279" s="156"/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7"/>
      <c r="P279" s="157"/>
      <c r="Q279" s="157"/>
    </row>
    <row r="280" spans="1:17" ht="30" customHeight="1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7"/>
      <c r="P280" s="157"/>
      <c r="Q280" s="157"/>
    </row>
    <row r="281" spans="1:17" ht="30" customHeight="1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</row>
    <row r="282" spans="1:17" ht="12.75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</row>
    <row r="283" spans="1:17" ht="12.7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</row>
    <row r="284" spans="1:17" ht="12.75">
      <c r="A284" s="157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</row>
    <row r="285" spans="1:17" ht="12.75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</row>
    <row r="286" spans="1:17" ht="12.75">
      <c r="A286" s="157"/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</row>
    <row r="287" spans="1:17" ht="12.75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</row>
    <row r="288" spans="1:17" ht="12.7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</row>
  </sheetData>
  <sheetProtection password="D9AD" sheet="1" objects="1" scenarios="1"/>
  <dataValidations count="33">
    <dataValidation type="list" allowBlank="1" showInputMessage="1" showErrorMessage="1" sqref="C101">
      <formula1>$D$83:$D$102</formula1>
    </dataValidation>
    <dataValidation type="list" showErrorMessage="1" sqref="B12">
      <formula1>$A$83:$A$101</formula1>
    </dataValidation>
    <dataValidation type="list" showErrorMessage="1" sqref="C3">
      <formula1>$A$83:$A$92</formula1>
    </dataValidation>
    <dataValidation type="list" showErrorMessage="1" sqref="B5">
      <formula1>$A$83:$A$92</formula1>
    </dataValidation>
    <dataValidation type="list" showErrorMessage="1" sqref="C5">
      <formula1>$A$83:$A$92</formula1>
    </dataValidation>
    <dataValidation type="list" showErrorMessage="1" sqref="D5">
      <formula1>$A$84:$A$91</formula1>
    </dataValidation>
    <dataValidation type="list" showInputMessage="1" showErrorMessage="1" prompt="                                       &#10;   default e         &#10;&#10;                                       &#10;" error="&#10;If you have no data for this entry,&#10;&#10;please use &quot;e&quot; !" sqref="G75">
      <formula1>$B$83:$B$91</formula1>
    </dataValidation>
    <dataValidation type="list" showErrorMessage="1" prompt="&#10;" errorTitle="Sorry ..." error="Wrong Entry&#10;&#10;only 1, 2, 3, 4&#10;&#10;allowed !" sqref="E14">
      <formula1>$A$84:$A$87</formula1>
    </dataValidation>
    <dataValidation type="list" showErrorMessage="1" prompt="&#10;" sqref="E5">
      <formula1>$A$84:$A$92</formula1>
    </dataValidation>
    <dataValidation showErrorMessage="1" errorTitle="ERROR" error="Sorry, invalid parameter !&#10;Please try again ..." sqref="C29"/>
    <dataValidation type="list" showInputMessage="1" showErrorMessage="1" sqref="E84">
      <formula1>$C$87:$C$88</formula1>
    </dataValidation>
    <dataValidation type="list" showInputMessage="1" showErrorMessage="1" sqref="C14">
      <formula1>$D$83:$D$102</formula1>
    </dataValidation>
    <dataValidation type="list" showInputMessage="1" showErrorMessage="1" prompt="default 5" error="&#10;If you have no data for this entry,&#10;&#10;please use &quot;5&quot;" sqref="E85">
      <formula1>$A$84:$A$92</formula1>
    </dataValidation>
    <dataValidation type="list" showInputMessage="1" showErrorMessage="1" prompt="default e" error="&#10;If you have no data for this entry,&#10;&#10;please use &quot;e&quot;" sqref="F85">
      <formula1>$B$83:$B$91</formula1>
    </dataValidation>
    <dataValidation type="list" showInputMessage="1" showErrorMessage="1" sqref="D14">
      <formula1>$A$84:$A$92</formula1>
    </dataValidation>
    <dataValidation type="list" showErrorMessage="1" sqref="B20">
      <formula1>$A$83:$A$172</formula1>
    </dataValidation>
    <dataValidation type="list" showErrorMessage="1" sqref="B21">
      <formula1>$A$83:$A$262</formula1>
    </dataValidation>
    <dataValidation type="list" showErrorMessage="1" sqref="D21">
      <formula1>$A$83:$A$142</formula1>
    </dataValidation>
    <dataValidation type="list" showInputMessage="1" showErrorMessage="1" errorTitle="Sorry ..." error="Wrong Entry&#10;&#10;only E or W&#10;&#10;allowed !&#10;" sqref="E21">
      <formula1>$C$94:$C$95</formula1>
    </dataValidation>
    <dataValidation type="list" showInputMessage="1" showErrorMessage="1" sqref="D12">
      <formula1>$C$83:$C$84</formula1>
    </dataValidation>
    <dataValidation type="list" showInputMessage="1" showErrorMessage="1" sqref="B3">
      <formula1>$A$83:$A$101</formula1>
    </dataValidation>
    <dataValidation type="list" showErrorMessage="1" sqref="C12">
      <formula1>$A$83:$A$92</formula1>
    </dataValidation>
    <dataValidation type="list" showErrorMessage="1" prompt="&#10;" sqref="E12">
      <formula1>$C$91:$C$92</formula1>
    </dataValidation>
    <dataValidation type="list" showInputMessage="1" showErrorMessage="1" sqref="B14">
      <formula1>$D$83:$D$102</formula1>
    </dataValidation>
    <dataValidation type="list" showInputMessage="1" showErrorMessage="1" errorTitle="Sorry ..." error="Wrong Entry&#10;&#10;only N&#10;&#10;allowed !&#10;" sqref="E20">
      <formula1>$D$95</formula1>
    </dataValidation>
    <dataValidation showErrorMessage="1" error="&#10;If you have no data for this entry,&#10;&#10;please use &quot;e&quot;" sqref="F26"/>
    <dataValidation type="list" showErrorMessage="1" prompt="&#10;&#10;                                       &#10;" errorTitle="Sorry..." error="Wrong Entry:&#10;&#10;only lo, ro, lu, ru&#10;&#10;allowed !" sqref="F14">
      <formula1>$B$93:$B$96</formula1>
    </dataValidation>
    <dataValidation type="list" showErrorMessage="1" prompt="&#10;                                       &#10;" errorTitle="Sorry ..." error="Wrong Entry&#10;&#10;only lo, ro, lu, ro&#10;&#10;allowed !" sqref="G5">
      <formula1>$B$93:$B$96</formula1>
    </dataValidation>
    <dataValidation showErrorMessage="1" errorTitle="ERROR" error="Sorry, please use drop menu !" sqref="B29"/>
    <dataValidation showErrorMessage="1" error="Sorry, please use given list !" sqref="A29"/>
    <dataValidation type="list" showErrorMessage="1" sqref="D3">
      <formula1>$C$83:$C$84</formula1>
    </dataValidation>
    <dataValidation type="list" showErrorMessage="1" prompt="&#10;" errorTitle="Sorry ... " error="Wrong Entry &#10;&#10;only 1, 2, 3, 4&#10;&#10;allowed !" sqref="F5">
      <formula1>$A$84:$A$87</formula1>
    </dataValidation>
    <dataValidation type="list" showErrorMessage="1" sqref="C20 D20 C21">
      <formula1>$A$83:$A$142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Scherff</dc:creator>
  <cp:keywords/>
  <dc:description/>
  <cp:lastModifiedBy>Susanne Faber</cp:lastModifiedBy>
  <cp:lastPrinted>2004-12-07T20:05:48Z</cp:lastPrinted>
  <dcterms:created xsi:type="dcterms:W3CDTF">2004-12-03T18:40:33Z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